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240" tabRatio="689"/>
  </bookViews>
  <sheets>
    <sheet name="Заполните_Список" sheetId="24" r:id="rId1"/>
    <sheet name="Справочник_МСУ_ОО_служебное" sheetId="15" r:id="rId2"/>
    <sheet name="Лист1" sheetId="25" state="hidden" r:id="rId3"/>
    <sheet name="1" sheetId="18" r:id="rId4"/>
    <sheet name="2_4_кл" sheetId="20" r:id="rId5"/>
    <sheet name="3_5-9_кл" sheetId="10" r:id="rId6"/>
    <sheet name="3_10-11_кл" sheetId="22" r:id="rId7"/>
    <sheet name="4" sheetId="14" r:id="rId8"/>
    <sheet name="5" sheetId="23" r:id="rId9"/>
    <sheet name="6" sheetId="7" r:id="rId10"/>
    <sheet name="Приз_Побед_69" sheetId="27" r:id="rId11"/>
    <sheet name="ЦИТ" sheetId="26" state="hidden" r:id="rId12"/>
    <sheet name="danet" sheetId="17" state="hidden" r:id="rId13"/>
  </sheets>
  <definedNames>
    <definedName name="_xlnm._FilterDatabase" localSheetId="0" hidden="1">Заполните_Список!$B$2:$AK$2</definedName>
    <definedName name="_xlnm._FilterDatabase" localSheetId="2" hidden="1">Лист1!$A$1:$D$485</definedName>
    <definedName name="astr">Заполните_Список!$O:$O</definedName>
    <definedName name="bio">Заполните_Список!$P:$P</definedName>
    <definedName name="chemistr">Заполните_Список!$AI:$AI</definedName>
    <definedName name="china">Заполните_Список!$W:$W</definedName>
    <definedName name="city">Заполните_Список!$J:$J</definedName>
    <definedName name="class">Справочник_МСУ_ОО_служебное!$J$1:$J$8</definedName>
    <definedName name="danet">Справочник_МСУ_ОО_служебное!$D$1</definedName>
    <definedName name="ecology">Заполните_Список!$AJ:$AJ</definedName>
    <definedName name="econom">Заполните_Список!$AK:$AK</definedName>
    <definedName name="engl">Заполните_Список!$N:$N</definedName>
    <definedName name="etap">Справочник_МСУ_ОО_служебное!$F$1:$F$3</definedName>
    <definedName name="fizra">Заполните_Список!$AG:$AG</definedName>
    <definedName name="fran">Заполните_Список!$AH:$AH</definedName>
    <definedName name="geo">Заполните_Список!$Q:$Q</definedName>
    <definedName name="germ">Заполните_Список!$Z:$Z</definedName>
    <definedName name="hist">Заполните_Список!$U:$U</definedName>
    <definedName name="ikt">Заполните_Список!$R:$R</definedName>
    <definedName name="isp">Заполните_Список!$T:$T</definedName>
    <definedName name="ital">Заполните_Список!$V:$V</definedName>
    <definedName name="klass">Заполните_Список!$I:$I</definedName>
    <definedName name="kod">Справочник_МСУ_ОО_служебное!$A$1:$A$43</definedName>
    <definedName name="kod_msu">Заполните_Список!$C:$C</definedName>
    <definedName name="kolvo">Заполните_Список!$M:$M</definedName>
    <definedName name="liter">Заполните_Список!$X:$X</definedName>
    <definedName name="math">Заполните_Список!$Y:$Y</definedName>
    <definedName name="msu">Справочник_МСУ_ОО_служебное!$A$1:$B$43</definedName>
    <definedName name="mxk">Заполните_Список!$S:$S</definedName>
    <definedName name="OBGH">Заполните_Список!$AB:$AB</definedName>
    <definedName name="obsh">Заполните_Список!$AA:$AA</definedName>
    <definedName name="oo">Справочник_МСУ_ОО_служебное!$L$1:$M$484</definedName>
    <definedName name="oo_1">Справочник_МСУ_ОО_служебное!$L$1:$L$484</definedName>
    <definedName name="ovz">Заполните_Список!$L:$L</definedName>
    <definedName name="phys">Заполните_Список!$AF:$AF</definedName>
    <definedName name="pobeda">Заполните_Список!$AN:$AN</definedName>
    <definedName name="pravo">Заполните_Список!$AC:$AC</definedName>
    <definedName name="rus">Заполните_Список!$AD:$AD</definedName>
    <definedName name="sluzh_1">Заполните_Список!$AL:$AL</definedName>
    <definedName name="sluzh_2">Заполните_Список!$AM:$AM</definedName>
    <definedName name="sluzh_3">Заполните_Список!#REF!</definedName>
    <definedName name="tehno">Заполните_Список!$AE:$AE</definedName>
    <definedName name="uchastie">Справочник_МСУ_ОО_служебное!$H$1:$H$3</definedName>
    <definedName name="vill">Заполните_Список!$K:$K</definedName>
    <definedName name="_xlnm.Print_Titles" localSheetId="9">'6'!$7:$10</definedName>
    <definedName name="_xlnm.Print_Area" localSheetId="3">'1'!$A$1:$BH$25</definedName>
  </definedNames>
  <calcPr calcId="162913"/>
</workbook>
</file>

<file path=xl/calcChain.xml><?xml version="1.0" encoding="utf-8"?>
<calcChain xmlns="http://schemas.openxmlformats.org/spreadsheetml/2006/main">
  <c r="C29" i="23" l="1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G27" i="27"/>
  <c r="H27" i="27"/>
  <c r="I27" i="27"/>
  <c r="J27" i="27"/>
  <c r="O27" i="27"/>
  <c r="P27" i="27"/>
  <c r="Q27" i="27"/>
  <c r="R27" i="27"/>
  <c r="S27" i="27"/>
  <c r="T27" i="27"/>
  <c r="U27" i="27"/>
  <c r="V27" i="27"/>
  <c r="AA27" i="27"/>
  <c r="AB27" i="27"/>
  <c r="AC27" i="27"/>
  <c r="AD27" i="27"/>
  <c r="AE27" i="27"/>
  <c r="AF27" i="27"/>
  <c r="AG27" i="27"/>
  <c r="AH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F40" i="27"/>
  <c r="AG40" i="27"/>
  <c r="AH40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F41" i="27"/>
  <c r="AG41" i="27"/>
  <c r="AH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C43" i="27"/>
  <c r="D43" i="27"/>
  <c r="E43" i="27"/>
  <c r="F43" i="27"/>
  <c r="G43" i="27"/>
  <c r="H43" i="27"/>
  <c r="I43" i="27"/>
  <c r="J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H2" i="27"/>
  <c r="AG2" i="27"/>
  <c r="AF2" i="27"/>
  <c r="AE2" i="27"/>
  <c r="AD2" i="27"/>
  <c r="AC2" i="27"/>
  <c r="AB2" i="27"/>
  <c r="AA2" i="27"/>
  <c r="AA45" i="27"/>
  <c r="Z2" i="27"/>
  <c r="Y2" i="27"/>
  <c r="X2" i="27"/>
  <c r="W2" i="27"/>
  <c r="V2" i="27"/>
  <c r="U2" i="27"/>
  <c r="T2" i="27"/>
  <c r="S2" i="27"/>
  <c r="S45" i="27" s="1"/>
  <c r="R2" i="27"/>
  <c r="Q2" i="27"/>
  <c r="P2" i="27"/>
  <c r="O2" i="27"/>
  <c r="O45" i="27" s="1"/>
  <c r="N2" i="27"/>
  <c r="M2" i="27"/>
  <c r="L2" i="27"/>
  <c r="K2" i="27"/>
  <c r="J2" i="27"/>
  <c r="I2" i="27"/>
  <c r="H2" i="27"/>
  <c r="G2" i="27"/>
  <c r="G45" i="27"/>
  <c r="F2" i="27"/>
  <c r="E2" i="27"/>
  <c r="D2" i="27"/>
  <c r="AO8" i="24"/>
  <c r="A8" i="24" s="1"/>
  <c r="AO9" i="24"/>
  <c r="AO10" i="24"/>
  <c r="AO11" i="24"/>
  <c r="AO12" i="24"/>
  <c r="AO13" i="24"/>
  <c r="AO14" i="24"/>
  <c r="AO15" i="24"/>
  <c r="A15" i="24"/>
  <c r="AO16" i="24"/>
  <c r="AO17" i="24"/>
  <c r="AO18" i="24"/>
  <c r="AO19" i="24"/>
  <c r="AO20" i="24"/>
  <c r="AO21" i="24"/>
  <c r="AO22" i="24"/>
  <c r="AO23" i="24"/>
  <c r="A23" i="24" s="1"/>
  <c r="AO24" i="24"/>
  <c r="AO25" i="24"/>
  <c r="AO26" i="24"/>
  <c r="AO27" i="24"/>
  <c r="AO28" i="24"/>
  <c r="AO29" i="24"/>
  <c r="AO30" i="24"/>
  <c r="AO31" i="24"/>
  <c r="A31" i="24" s="1"/>
  <c r="AO32" i="24"/>
  <c r="AO33" i="24"/>
  <c r="AO34" i="24"/>
  <c r="AO35" i="24"/>
  <c r="AO36" i="24"/>
  <c r="AO37" i="24"/>
  <c r="AO38" i="24"/>
  <c r="AO39" i="24"/>
  <c r="A39" i="24" s="1"/>
  <c r="AO40" i="24"/>
  <c r="AO41" i="24"/>
  <c r="AO42" i="24"/>
  <c r="AO43" i="24"/>
  <c r="AO44" i="24"/>
  <c r="AO45" i="24"/>
  <c r="AO46" i="24"/>
  <c r="AO47" i="24"/>
  <c r="A47" i="24"/>
  <c r="AO48" i="24"/>
  <c r="AO49" i="24"/>
  <c r="AO50" i="24"/>
  <c r="AO51" i="24"/>
  <c r="AO52" i="24"/>
  <c r="AO53" i="24"/>
  <c r="AO54" i="24"/>
  <c r="AO55" i="24"/>
  <c r="A55" i="24" s="1"/>
  <c r="AO56" i="24"/>
  <c r="AO57" i="24"/>
  <c r="AO58" i="24"/>
  <c r="AO59" i="24"/>
  <c r="AO60" i="24"/>
  <c r="AO61" i="24"/>
  <c r="AO62" i="24"/>
  <c r="AO63" i="24"/>
  <c r="A63" i="24" s="1"/>
  <c r="AO64" i="24"/>
  <c r="AO65" i="24"/>
  <c r="A65" i="24" s="1"/>
  <c r="AO66" i="24"/>
  <c r="AO67" i="24"/>
  <c r="AO68" i="24"/>
  <c r="AO69" i="24"/>
  <c r="AO70" i="24"/>
  <c r="AO71" i="24"/>
  <c r="A71" i="24" s="1"/>
  <c r="AO72" i="24"/>
  <c r="AO73" i="24"/>
  <c r="AO74" i="24"/>
  <c r="AO75" i="24"/>
  <c r="AO76" i="24"/>
  <c r="AO77" i="24"/>
  <c r="AO78" i="24"/>
  <c r="AO79" i="24"/>
  <c r="A79" i="24"/>
  <c r="AO80" i="24"/>
  <c r="AO81" i="24"/>
  <c r="AO82" i="24"/>
  <c r="AO83" i="24"/>
  <c r="AO84" i="24"/>
  <c r="AO85" i="24"/>
  <c r="AO86" i="24"/>
  <c r="AO87" i="24"/>
  <c r="A87" i="24" s="1"/>
  <c r="AO88" i="24"/>
  <c r="AO89" i="24"/>
  <c r="AO90" i="24"/>
  <c r="AO91" i="24"/>
  <c r="AO92" i="24"/>
  <c r="AO93" i="24"/>
  <c r="AO94" i="24"/>
  <c r="A94" i="24" s="1"/>
  <c r="AO95" i="24"/>
  <c r="A95" i="24" s="1"/>
  <c r="AO96" i="24"/>
  <c r="AO97" i="24"/>
  <c r="AO98" i="24"/>
  <c r="AO99" i="24"/>
  <c r="AO100" i="24"/>
  <c r="AO101" i="24"/>
  <c r="A101" i="24" s="1"/>
  <c r="AO102" i="24"/>
  <c r="AO103" i="24"/>
  <c r="A103" i="24"/>
  <c r="AO104" i="24"/>
  <c r="AO105" i="24"/>
  <c r="AO106" i="24"/>
  <c r="AO107" i="24"/>
  <c r="AO108" i="24"/>
  <c r="A108" i="24" s="1"/>
  <c r="AO109" i="24"/>
  <c r="AO110" i="24"/>
  <c r="AO111" i="24"/>
  <c r="A111" i="24"/>
  <c r="AO112" i="24"/>
  <c r="AO113" i="24"/>
  <c r="AO114" i="24"/>
  <c r="AO115" i="24"/>
  <c r="AO116" i="24"/>
  <c r="AO117" i="24"/>
  <c r="AO118" i="24"/>
  <c r="AO119" i="24"/>
  <c r="A119" i="24" s="1"/>
  <c r="AO120" i="24"/>
  <c r="AO121" i="24"/>
  <c r="AO122" i="24"/>
  <c r="AO123" i="24"/>
  <c r="AO124" i="24"/>
  <c r="AO125" i="24"/>
  <c r="AO126" i="24"/>
  <c r="AO127" i="24"/>
  <c r="A127" i="24" s="1"/>
  <c r="AO128" i="24"/>
  <c r="AO129" i="24"/>
  <c r="AO130" i="24"/>
  <c r="AO131" i="24"/>
  <c r="AO132" i="24"/>
  <c r="AO133" i="24"/>
  <c r="AO134" i="24"/>
  <c r="AO135" i="24"/>
  <c r="A135" i="24" s="1"/>
  <c r="AO136" i="24"/>
  <c r="AO137" i="24"/>
  <c r="AO138" i="24"/>
  <c r="AO139" i="24"/>
  <c r="AO140" i="24"/>
  <c r="AO141" i="24"/>
  <c r="AO142" i="24"/>
  <c r="AO143" i="24"/>
  <c r="A143" i="24"/>
  <c r="AO144" i="24"/>
  <c r="AO145" i="24"/>
  <c r="AO146" i="24"/>
  <c r="AO147" i="24"/>
  <c r="AO148" i="24"/>
  <c r="AO149" i="24"/>
  <c r="AO150" i="24"/>
  <c r="AO151" i="24"/>
  <c r="A151" i="24" s="1"/>
  <c r="AO152" i="24"/>
  <c r="AO153" i="24"/>
  <c r="AO154" i="24"/>
  <c r="AO155" i="24"/>
  <c r="AO156" i="24"/>
  <c r="AO157" i="24"/>
  <c r="AO158" i="24"/>
  <c r="AO159" i="24"/>
  <c r="A159" i="24" s="1"/>
  <c r="AO160" i="24"/>
  <c r="AO161" i="24"/>
  <c r="AO162" i="24"/>
  <c r="AO163" i="24"/>
  <c r="AO164" i="24"/>
  <c r="AO165" i="24"/>
  <c r="A165" i="24" s="1"/>
  <c r="AO166" i="24"/>
  <c r="AO167" i="24"/>
  <c r="A167" i="24"/>
  <c r="AO168" i="24"/>
  <c r="AO169" i="24"/>
  <c r="AO170" i="24"/>
  <c r="AO171" i="24"/>
  <c r="AO172" i="24"/>
  <c r="A172" i="24" s="1"/>
  <c r="AO173" i="24"/>
  <c r="AO174" i="24"/>
  <c r="AO175" i="24"/>
  <c r="A175" i="24"/>
  <c r="AO176" i="24"/>
  <c r="AO177" i="24"/>
  <c r="AO178" i="24"/>
  <c r="AO179" i="24"/>
  <c r="AO180" i="24"/>
  <c r="AO181" i="24"/>
  <c r="AO182" i="24"/>
  <c r="AO183" i="24"/>
  <c r="A183" i="24" s="1"/>
  <c r="AO184" i="24"/>
  <c r="AO185" i="24"/>
  <c r="AO186" i="24"/>
  <c r="AO187" i="24"/>
  <c r="AO188" i="24"/>
  <c r="AO189" i="24"/>
  <c r="AO190" i="24"/>
  <c r="AO191" i="24"/>
  <c r="A191" i="24" s="1"/>
  <c r="AO192" i="24"/>
  <c r="AO193" i="24"/>
  <c r="A193" i="24" s="1"/>
  <c r="AO194" i="24"/>
  <c r="AO195" i="24"/>
  <c r="AO196" i="24"/>
  <c r="AO197" i="24"/>
  <c r="AO198" i="24"/>
  <c r="AO199" i="24"/>
  <c r="A199" i="24" s="1"/>
  <c r="AO200" i="24"/>
  <c r="A200" i="24" s="1"/>
  <c r="AO201" i="24"/>
  <c r="AO202" i="24"/>
  <c r="AO203" i="24"/>
  <c r="AO204" i="24"/>
  <c r="AO205" i="24"/>
  <c r="AO206" i="24"/>
  <c r="AO207" i="24"/>
  <c r="A207" i="24"/>
  <c r="AO208" i="24"/>
  <c r="AO209" i="24"/>
  <c r="AO210" i="24"/>
  <c r="AO211" i="24"/>
  <c r="AO212" i="24"/>
  <c r="AO213" i="24"/>
  <c r="AO214" i="24"/>
  <c r="AO215" i="24"/>
  <c r="A215" i="24" s="1"/>
  <c r="AO216" i="24"/>
  <c r="AO217" i="24"/>
  <c r="AO218" i="24"/>
  <c r="AO219" i="24"/>
  <c r="AO220" i="24"/>
  <c r="AO221" i="24"/>
  <c r="AO222" i="24"/>
  <c r="AO223" i="24"/>
  <c r="A223" i="24" s="1"/>
  <c r="AO224" i="24"/>
  <c r="AO225" i="24"/>
  <c r="AO226" i="24"/>
  <c r="AO227" i="24"/>
  <c r="AO228" i="24"/>
  <c r="AO229" i="24"/>
  <c r="AO230" i="24"/>
  <c r="AO231" i="24"/>
  <c r="A231" i="24"/>
  <c r="AO232" i="24"/>
  <c r="AO233" i="24"/>
  <c r="AO234" i="24"/>
  <c r="AO235" i="24"/>
  <c r="AO236" i="24"/>
  <c r="AO237" i="24"/>
  <c r="AO238" i="24"/>
  <c r="AO239" i="24"/>
  <c r="A239" i="24"/>
  <c r="AO240" i="24"/>
  <c r="AO241" i="24"/>
  <c r="AO242" i="24"/>
  <c r="AO243" i="24"/>
  <c r="AO244" i="24"/>
  <c r="AO245" i="24"/>
  <c r="AO246" i="24"/>
  <c r="AO247" i="24"/>
  <c r="A247" i="24" s="1"/>
  <c r="AO248" i="24"/>
  <c r="AO249" i="24"/>
  <c r="AO250" i="24"/>
  <c r="AO251" i="24"/>
  <c r="AO252" i="24"/>
  <c r="AO253" i="24"/>
  <c r="AO254" i="24"/>
  <c r="AO255" i="24"/>
  <c r="A255" i="24" s="1"/>
  <c r="AO256" i="24"/>
  <c r="AO257" i="24"/>
  <c r="AO258" i="24"/>
  <c r="AO259" i="24"/>
  <c r="AO260" i="24"/>
  <c r="AO261" i="24"/>
  <c r="AO262" i="24"/>
  <c r="AO263" i="24"/>
  <c r="A263" i="24" s="1"/>
  <c r="AO264" i="24"/>
  <c r="A264" i="24" s="1"/>
  <c r="AO265" i="24"/>
  <c r="AO266" i="24"/>
  <c r="AO267" i="24"/>
  <c r="AO268" i="24"/>
  <c r="AO269" i="24"/>
  <c r="AO270" i="24"/>
  <c r="AO271" i="24"/>
  <c r="A271" i="24"/>
  <c r="AO272" i="24"/>
  <c r="AO273" i="24"/>
  <c r="AO274" i="24"/>
  <c r="AO275" i="24"/>
  <c r="AO276" i="24"/>
  <c r="AO277" i="24"/>
  <c r="AO278" i="24"/>
  <c r="AO279" i="24"/>
  <c r="A279" i="24" s="1"/>
  <c r="AO280" i="24"/>
  <c r="AO281" i="24"/>
  <c r="AO282" i="24"/>
  <c r="AO283" i="24"/>
  <c r="AO284" i="24"/>
  <c r="AO285" i="24"/>
  <c r="AO286" i="24"/>
  <c r="AO287" i="24"/>
  <c r="A287" i="24" s="1"/>
  <c r="AO288" i="24"/>
  <c r="AO289" i="24"/>
  <c r="AO290" i="24"/>
  <c r="AO291" i="24"/>
  <c r="AO292" i="24"/>
  <c r="AO293" i="24"/>
  <c r="A293" i="24" s="1"/>
  <c r="AO294" i="24"/>
  <c r="AO295" i="24"/>
  <c r="A295" i="24"/>
  <c r="AO296" i="24"/>
  <c r="AO297" i="24"/>
  <c r="AO298" i="24"/>
  <c r="AO299" i="24"/>
  <c r="AO300" i="24"/>
  <c r="A300" i="24" s="1"/>
  <c r="AO301" i="24"/>
  <c r="AO302" i="24"/>
  <c r="AO303" i="24"/>
  <c r="A303" i="24"/>
  <c r="AO304" i="24"/>
  <c r="AO305" i="24"/>
  <c r="AO306" i="24"/>
  <c r="AO307" i="24"/>
  <c r="AO308" i="24"/>
  <c r="AO309" i="24"/>
  <c r="AO310" i="24"/>
  <c r="AO311" i="24"/>
  <c r="A311" i="24" s="1"/>
  <c r="AO312" i="24"/>
  <c r="AO313" i="24"/>
  <c r="AO314" i="24"/>
  <c r="AO315" i="24"/>
  <c r="AO316" i="24"/>
  <c r="AO317" i="24"/>
  <c r="AO318" i="24"/>
  <c r="AO319" i="24"/>
  <c r="A319" i="24" s="1"/>
  <c r="AO320" i="24"/>
  <c r="AO321" i="24"/>
  <c r="AO322" i="24"/>
  <c r="AO323" i="24"/>
  <c r="AO324" i="24"/>
  <c r="AO325" i="24"/>
  <c r="AO326" i="24"/>
  <c r="AO327" i="24"/>
  <c r="A327" i="24" s="1"/>
  <c r="AO328" i="24"/>
  <c r="AO329" i="24"/>
  <c r="AO330" i="24"/>
  <c r="AO331" i="24"/>
  <c r="AO332" i="24"/>
  <c r="AO333" i="24"/>
  <c r="AO334" i="24"/>
  <c r="AO335" i="24"/>
  <c r="A335" i="24"/>
  <c r="AO336" i="24"/>
  <c r="AO337" i="24"/>
  <c r="AO338" i="24"/>
  <c r="AO339" i="24"/>
  <c r="AO340" i="24"/>
  <c r="AO341" i="24"/>
  <c r="AO342" i="24"/>
  <c r="AO343" i="24"/>
  <c r="A343" i="24" s="1"/>
  <c r="AO344" i="24"/>
  <c r="AO345" i="24"/>
  <c r="AO346" i="24"/>
  <c r="AO347" i="24"/>
  <c r="AO348" i="24"/>
  <c r="AO349" i="24"/>
  <c r="AO350" i="24"/>
  <c r="AO351" i="24"/>
  <c r="A351" i="24" s="1"/>
  <c r="AO352" i="24"/>
  <c r="AO353" i="24"/>
  <c r="AO354" i="24"/>
  <c r="AO355" i="24"/>
  <c r="AO356" i="24"/>
  <c r="AO357" i="24"/>
  <c r="AO358" i="24"/>
  <c r="AO359" i="24"/>
  <c r="A359" i="24"/>
  <c r="AO360" i="24"/>
  <c r="AO361" i="24"/>
  <c r="AO362" i="24"/>
  <c r="AO363" i="24"/>
  <c r="AO364" i="24"/>
  <c r="AO365" i="24"/>
  <c r="AO366" i="24"/>
  <c r="AO367" i="24"/>
  <c r="A367" i="24"/>
  <c r="AO368" i="24"/>
  <c r="AO369" i="24"/>
  <c r="AO370" i="24"/>
  <c r="AO371" i="24"/>
  <c r="AO372" i="24"/>
  <c r="AO373" i="24"/>
  <c r="AO374" i="24"/>
  <c r="AO375" i="24"/>
  <c r="A375" i="24" s="1"/>
  <c r="AO376" i="24"/>
  <c r="AO377" i="24"/>
  <c r="AO378" i="24"/>
  <c r="AO379" i="24"/>
  <c r="AO380" i="24"/>
  <c r="AO381" i="24"/>
  <c r="AO382" i="24"/>
  <c r="AO383" i="24"/>
  <c r="A383" i="24" s="1"/>
  <c r="AO384" i="24"/>
  <c r="AO385" i="24"/>
  <c r="AO386" i="24"/>
  <c r="AO387" i="24"/>
  <c r="AO388" i="24"/>
  <c r="AO389" i="24"/>
  <c r="AO390" i="24"/>
  <c r="AO391" i="24"/>
  <c r="A391" i="24" s="1"/>
  <c r="AO392" i="24"/>
  <c r="A392" i="24" s="1"/>
  <c r="AO393" i="24"/>
  <c r="AO394" i="24"/>
  <c r="AO395" i="24"/>
  <c r="AO396" i="24"/>
  <c r="AO397" i="24"/>
  <c r="AO398" i="24"/>
  <c r="AO399" i="24"/>
  <c r="A399" i="24"/>
  <c r="AO400" i="24"/>
  <c r="AO401" i="24"/>
  <c r="AO402" i="24"/>
  <c r="AO403" i="24"/>
  <c r="AO404" i="24"/>
  <c r="AO405" i="24"/>
  <c r="AO406" i="24"/>
  <c r="AO407" i="24"/>
  <c r="A407" i="24" s="1"/>
  <c r="AO408" i="24"/>
  <c r="AO409" i="24"/>
  <c r="AO410" i="24"/>
  <c r="AO411" i="24"/>
  <c r="AO412" i="24"/>
  <c r="AO413" i="24"/>
  <c r="AO414" i="24"/>
  <c r="AO415" i="24"/>
  <c r="A415" i="24" s="1"/>
  <c r="AO416" i="24"/>
  <c r="AO417" i="24"/>
  <c r="AO418" i="24"/>
  <c r="AO419" i="24"/>
  <c r="AO420" i="24"/>
  <c r="AO421" i="24"/>
  <c r="AO422" i="24"/>
  <c r="AO423" i="24"/>
  <c r="A423" i="24" s="1"/>
  <c r="AO424" i="24"/>
  <c r="AO425" i="24"/>
  <c r="AO426" i="24"/>
  <c r="AO427" i="24"/>
  <c r="AO428" i="24"/>
  <c r="AO429" i="24"/>
  <c r="AO430" i="24"/>
  <c r="AO431" i="24"/>
  <c r="A431" i="24"/>
  <c r="AO432" i="24"/>
  <c r="AO433" i="24"/>
  <c r="AO434" i="24"/>
  <c r="AO435" i="24"/>
  <c r="AO436" i="24"/>
  <c r="AO437" i="24"/>
  <c r="AO438" i="24"/>
  <c r="AO439" i="24"/>
  <c r="A439" i="24" s="1"/>
  <c r="AO440" i="24"/>
  <c r="AO441" i="24"/>
  <c r="AO442" i="24"/>
  <c r="AO443" i="24"/>
  <c r="AO444" i="24"/>
  <c r="AO445" i="24"/>
  <c r="AO446" i="24"/>
  <c r="AO447" i="24"/>
  <c r="A447" i="24" s="1"/>
  <c r="AO448" i="24"/>
  <c r="AO449" i="24"/>
  <c r="AO450" i="24"/>
  <c r="AO451" i="24"/>
  <c r="AO452" i="24"/>
  <c r="AO453" i="24"/>
  <c r="AO454" i="24"/>
  <c r="AO455" i="24"/>
  <c r="A455" i="24" s="1"/>
  <c r="AO456" i="24"/>
  <c r="A456" i="24" s="1"/>
  <c r="AO457" i="24"/>
  <c r="AO458" i="24"/>
  <c r="AO459" i="24"/>
  <c r="AO460" i="24"/>
  <c r="AO461" i="24"/>
  <c r="AO462" i="24"/>
  <c r="AO463" i="24"/>
  <c r="A463" i="24"/>
  <c r="AO464" i="24"/>
  <c r="AO465" i="24"/>
  <c r="AO466" i="24"/>
  <c r="AO467" i="24"/>
  <c r="AO468" i="24"/>
  <c r="AO469" i="24"/>
  <c r="AO470" i="24"/>
  <c r="AO471" i="24"/>
  <c r="A471" i="24" s="1"/>
  <c r="AO472" i="24"/>
  <c r="AO473" i="24"/>
  <c r="AO474" i="24"/>
  <c r="AO475" i="24"/>
  <c r="AO476" i="24"/>
  <c r="AO477" i="24"/>
  <c r="AO478" i="24"/>
  <c r="AO479" i="24"/>
  <c r="A479" i="24" s="1"/>
  <c r="AO480" i="24"/>
  <c r="AO481" i="24"/>
  <c r="AO482" i="24"/>
  <c r="AO483" i="24"/>
  <c r="AO484" i="24"/>
  <c r="AO485" i="24"/>
  <c r="A485" i="24" s="1"/>
  <c r="AO486" i="24"/>
  <c r="AO487" i="24"/>
  <c r="A487" i="24" s="1"/>
  <c r="AO488" i="24"/>
  <c r="AO489" i="24"/>
  <c r="AO490" i="24"/>
  <c r="AO491" i="24"/>
  <c r="AO492" i="24"/>
  <c r="A492" i="24" s="1"/>
  <c r="AO493" i="24"/>
  <c r="AO494" i="24"/>
  <c r="AO495" i="24"/>
  <c r="A495" i="24"/>
  <c r="AO496" i="24"/>
  <c r="AO497" i="24"/>
  <c r="AO498" i="24"/>
  <c r="AO499" i="24"/>
  <c r="AO500" i="24"/>
  <c r="AO501" i="24"/>
  <c r="AO502" i="24"/>
  <c r="AO503" i="24"/>
  <c r="A503" i="24" s="1"/>
  <c r="AO504" i="24"/>
  <c r="AO505" i="24"/>
  <c r="AO506" i="24"/>
  <c r="AO507" i="24"/>
  <c r="AO508" i="24"/>
  <c r="AO509" i="24"/>
  <c r="AO510" i="24"/>
  <c r="AO511" i="24"/>
  <c r="A511" i="24" s="1"/>
  <c r="AO512" i="24"/>
  <c r="AO513" i="24"/>
  <c r="AO514" i="24"/>
  <c r="AO515" i="24"/>
  <c r="AO516" i="24"/>
  <c r="AO517" i="24"/>
  <c r="AO518" i="24"/>
  <c r="AO519" i="24"/>
  <c r="A519" i="24" s="1"/>
  <c r="AO520" i="24"/>
  <c r="AO521" i="24"/>
  <c r="AO522" i="24"/>
  <c r="AO523" i="24"/>
  <c r="AO524" i="24"/>
  <c r="AO525" i="24"/>
  <c r="AO526" i="24"/>
  <c r="AO527" i="24"/>
  <c r="A527" i="24"/>
  <c r="AO528" i="24"/>
  <c r="AO529" i="24"/>
  <c r="AO530" i="24"/>
  <c r="AO531" i="24"/>
  <c r="AO532" i="24"/>
  <c r="AO533" i="24"/>
  <c r="AO534" i="24"/>
  <c r="AO535" i="24"/>
  <c r="A535" i="24" s="1"/>
  <c r="AO536" i="24"/>
  <c r="AO537" i="24"/>
  <c r="AO538" i="24"/>
  <c r="AO539" i="24"/>
  <c r="AO540" i="24"/>
  <c r="AO541" i="24"/>
  <c r="AO542" i="24"/>
  <c r="AO543" i="24"/>
  <c r="A543" i="24" s="1"/>
  <c r="AO544" i="24"/>
  <c r="AO545" i="24"/>
  <c r="AO546" i="24"/>
  <c r="AO547" i="24"/>
  <c r="AO548" i="24"/>
  <c r="AO549" i="24"/>
  <c r="A549" i="24" s="1"/>
  <c r="AO550" i="24"/>
  <c r="AO551" i="24"/>
  <c r="A551" i="24" s="1"/>
  <c r="AO552" i="24"/>
  <c r="AO553" i="24"/>
  <c r="AO554" i="24"/>
  <c r="AO555" i="24"/>
  <c r="AO556" i="24"/>
  <c r="AO557" i="24"/>
  <c r="AO558" i="24"/>
  <c r="AO559" i="24"/>
  <c r="A559" i="24"/>
  <c r="AO560" i="24"/>
  <c r="AO561" i="24"/>
  <c r="AO562" i="24"/>
  <c r="AO563" i="24"/>
  <c r="AO564" i="24"/>
  <c r="AO565" i="24"/>
  <c r="AO566" i="24"/>
  <c r="AO567" i="24"/>
  <c r="A567" i="24" s="1"/>
  <c r="AO568" i="24"/>
  <c r="AO569" i="24"/>
  <c r="AO570" i="24"/>
  <c r="A570" i="24" s="1"/>
  <c r="AO571" i="24"/>
  <c r="AO572" i="24"/>
  <c r="AO573" i="24"/>
  <c r="AO574" i="24"/>
  <c r="AO575" i="24"/>
  <c r="A575" i="24" s="1"/>
  <c r="AO576" i="24"/>
  <c r="AO577" i="24"/>
  <c r="A577" i="24" s="1"/>
  <c r="AO578" i="24"/>
  <c r="AO579" i="24"/>
  <c r="AO580" i="24"/>
  <c r="AO581" i="24"/>
  <c r="AO582" i="24"/>
  <c r="AO583" i="24"/>
  <c r="A583" i="24" s="1"/>
  <c r="AO584" i="24"/>
  <c r="AO585" i="24"/>
  <c r="AO586" i="24"/>
  <c r="AO587" i="24"/>
  <c r="AO588" i="24"/>
  <c r="AO589" i="24"/>
  <c r="AO590" i="24"/>
  <c r="AO591" i="24"/>
  <c r="A591" i="24"/>
  <c r="AO592" i="24"/>
  <c r="AO593" i="24"/>
  <c r="AO594" i="24"/>
  <c r="AO595" i="24"/>
  <c r="AO596" i="24"/>
  <c r="AO597" i="24"/>
  <c r="AO598" i="24"/>
  <c r="AO599" i="24"/>
  <c r="A599" i="24" s="1"/>
  <c r="AO600" i="24"/>
  <c r="AO601" i="24"/>
  <c r="AO602" i="24"/>
  <c r="AO603" i="24"/>
  <c r="AO604" i="24"/>
  <c r="AO605" i="24"/>
  <c r="AO606" i="24"/>
  <c r="AO607" i="24"/>
  <c r="A607" i="24" s="1"/>
  <c r="AO608" i="24"/>
  <c r="AO609" i="24"/>
  <c r="AO610" i="24"/>
  <c r="AO611" i="24"/>
  <c r="AO612" i="24"/>
  <c r="AO613" i="24"/>
  <c r="AO614" i="24"/>
  <c r="AO615" i="24"/>
  <c r="A615" i="24" s="1"/>
  <c r="AO616" i="24"/>
  <c r="AO617" i="24"/>
  <c r="AO618" i="24"/>
  <c r="AO619" i="24"/>
  <c r="AO620" i="24"/>
  <c r="AO621" i="24"/>
  <c r="AO622" i="24"/>
  <c r="AO623" i="24"/>
  <c r="A623" i="24"/>
  <c r="AO624" i="24"/>
  <c r="AO625" i="24"/>
  <c r="AO626" i="24"/>
  <c r="AO627" i="24"/>
  <c r="AO628" i="24"/>
  <c r="AO629" i="24"/>
  <c r="AO630" i="24"/>
  <c r="AO631" i="24"/>
  <c r="A631" i="24" s="1"/>
  <c r="AO632" i="24"/>
  <c r="AO633" i="24"/>
  <c r="AO634" i="24"/>
  <c r="AO635" i="24"/>
  <c r="AO636" i="24"/>
  <c r="AO637" i="24"/>
  <c r="AO638" i="24"/>
  <c r="AO639" i="24"/>
  <c r="A639" i="24" s="1"/>
  <c r="AO640" i="24"/>
  <c r="AO641" i="24"/>
  <c r="AO642" i="24"/>
  <c r="AO643" i="24"/>
  <c r="AO644" i="24"/>
  <c r="AO645" i="24"/>
  <c r="AO646" i="24"/>
  <c r="AO647" i="24"/>
  <c r="A647" i="24" s="1"/>
  <c r="AO648" i="24"/>
  <c r="A648" i="24" s="1"/>
  <c r="AO649" i="24"/>
  <c r="AO650" i="24"/>
  <c r="AO651" i="24"/>
  <c r="AO652" i="24"/>
  <c r="AO653" i="24"/>
  <c r="AO654" i="24"/>
  <c r="AO655" i="24"/>
  <c r="A655" i="24"/>
  <c r="AO656" i="24"/>
  <c r="AO657" i="24"/>
  <c r="AO658" i="24"/>
  <c r="AO659" i="24"/>
  <c r="AO660" i="24"/>
  <c r="AO661" i="24"/>
  <c r="AO662" i="24"/>
  <c r="AO663" i="24"/>
  <c r="A663" i="24" s="1"/>
  <c r="AO664" i="24"/>
  <c r="AO665" i="24"/>
  <c r="AO666" i="24"/>
  <c r="AO667" i="24"/>
  <c r="AO668" i="24"/>
  <c r="AO669" i="24"/>
  <c r="AO670" i="24"/>
  <c r="AO671" i="24"/>
  <c r="A671" i="24" s="1"/>
  <c r="AO672" i="24"/>
  <c r="AO673" i="24"/>
  <c r="AO674" i="24"/>
  <c r="AO675" i="24"/>
  <c r="AO676" i="24"/>
  <c r="AO677" i="24"/>
  <c r="AO678" i="24"/>
  <c r="AO679" i="24"/>
  <c r="A679" i="24"/>
  <c r="AO680" i="24"/>
  <c r="AO681" i="24"/>
  <c r="AO682" i="24"/>
  <c r="AO683" i="24"/>
  <c r="AO684" i="24"/>
  <c r="AO685" i="24"/>
  <c r="AO686" i="24"/>
  <c r="AO687" i="24"/>
  <c r="A687" i="24"/>
  <c r="AO688" i="24"/>
  <c r="AO689" i="24"/>
  <c r="AO690" i="24"/>
  <c r="AO691" i="24"/>
  <c r="AO692" i="24"/>
  <c r="AO693" i="24"/>
  <c r="AO694" i="24"/>
  <c r="AO695" i="24"/>
  <c r="A695" i="24" s="1"/>
  <c r="AO696" i="24"/>
  <c r="AO697" i="24"/>
  <c r="AO698" i="24"/>
  <c r="AO699" i="24"/>
  <c r="AO700" i="24"/>
  <c r="AO701" i="24"/>
  <c r="AO702" i="24"/>
  <c r="AO703" i="24"/>
  <c r="A703" i="24" s="1"/>
  <c r="AO704" i="24"/>
  <c r="AO705" i="24"/>
  <c r="AO706" i="24"/>
  <c r="AO707" i="24"/>
  <c r="AO708" i="24"/>
  <c r="AO709" i="24"/>
  <c r="AO710" i="24"/>
  <c r="AO711" i="24"/>
  <c r="A711" i="24" s="1"/>
  <c r="AO712" i="24"/>
  <c r="AO713" i="24"/>
  <c r="AO714" i="24"/>
  <c r="AO715" i="24"/>
  <c r="AO716" i="24"/>
  <c r="AO717" i="24"/>
  <c r="AO718" i="24"/>
  <c r="AO719" i="24"/>
  <c r="A719" i="24"/>
  <c r="AO720" i="24"/>
  <c r="AO721" i="24"/>
  <c r="AO722" i="24"/>
  <c r="AO723" i="24"/>
  <c r="AO724" i="24"/>
  <c r="AO725" i="24"/>
  <c r="AO726" i="24"/>
  <c r="AO727" i="24"/>
  <c r="A727" i="24" s="1"/>
  <c r="AO728" i="24"/>
  <c r="AO729" i="24"/>
  <c r="AO730" i="24"/>
  <c r="AO731" i="24"/>
  <c r="AO732" i="24"/>
  <c r="AO733" i="24"/>
  <c r="AO734" i="24"/>
  <c r="AO735" i="24"/>
  <c r="A735" i="24" s="1"/>
  <c r="AO736" i="24"/>
  <c r="AO737" i="24"/>
  <c r="AO738" i="24"/>
  <c r="AO739" i="24"/>
  <c r="AO740" i="24"/>
  <c r="AO741" i="24"/>
  <c r="AO742" i="24"/>
  <c r="AO743" i="24"/>
  <c r="A743" i="24"/>
  <c r="AO744" i="24"/>
  <c r="AO745" i="24"/>
  <c r="AO746" i="24"/>
  <c r="AO747" i="24"/>
  <c r="AO748" i="24"/>
  <c r="AO749" i="24"/>
  <c r="AO750" i="24"/>
  <c r="AO751" i="24"/>
  <c r="A751" i="24"/>
  <c r="AO752" i="24"/>
  <c r="AO753" i="24"/>
  <c r="AO754" i="24"/>
  <c r="AO755" i="24"/>
  <c r="AO756" i="24"/>
  <c r="AO757" i="24"/>
  <c r="AO758" i="24"/>
  <c r="AO759" i="24"/>
  <c r="A759" i="24" s="1"/>
  <c r="AO760" i="24"/>
  <c r="AO761" i="24"/>
  <c r="AO762" i="24"/>
  <c r="A762" i="24" s="1"/>
  <c r="AO763" i="24"/>
  <c r="AO764" i="24"/>
  <c r="AO765" i="24"/>
  <c r="AO766" i="24"/>
  <c r="AO767" i="24"/>
  <c r="A767" i="24" s="1"/>
  <c r="AO768" i="24"/>
  <c r="AO769" i="24"/>
  <c r="A769" i="24" s="1"/>
  <c r="AO770" i="24"/>
  <c r="AO771" i="24"/>
  <c r="AO772" i="24"/>
  <c r="AO773" i="24"/>
  <c r="AO774" i="24"/>
  <c r="AO775" i="24"/>
  <c r="A775" i="24" s="1"/>
  <c r="AO776" i="24"/>
  <c r="AO777" i="24"/>
  <c r="AO778" i="24"/>
  <c r="AO779" i="24"/>
  <c r="AO780" i="24"/>
  <c r="AO781" i="24"/>
  <c r="AO782" i="24"/>
  <c r="AO783" i="24"/>
  <c r="A783" i="24"/>
  <c r="AO784" i="24"/>
  <c r="AO785" i="24"/>
  <c r="AO786" i="24"/>
  <c r="AO787" i="24"/>
  <c r="AO788" i="24"/>
  <c r="AO789" i="24"/>
  <c r="AO790" i="24"/>
  <c r="AO791" i="24"/>
  <c r="A791" i="24" s="1"/>
  <c r="AO792" i="24"/>
  <c r="AO793" i="24"/>
  <c r="AO794" i="24"/>
  <c r="AO795" i="24"/>
  <c r="AO796" i="24"/>
  <c r="AO797" i="24"/>
  <c r="AO798" i="24"/>
  <c r="AO799" i="24"/>
  <c r="A799" i="24" s="1"/>
  <c r="AO800" i="24"/>
  <c r="AO801" i="24"/>
  <c r="AO802" i="24"/>
  <c r="AO803" i="24"/>
  <c r="AO804" i="24"/>
  <c r="AO805" i="24"/>
  <c r="AO806" i="24"/>
  <c r="AO807" i="24"/>
  <c r="A807" i="24"/>
  <c r="AO808" i="24"/>
  <c r="AO809" i="24"/>
  <c r="AO810" i="24"/>
  <c r="AO811" i="24"/>
  <c r="AO812" i="24"/>
  <c r="AO813" i="24"/>
  <c r="AO814" i="24"/>
  <c r="AO815" i="24"/>
  <c r="A815" i="24"/>
  <c r="AO816" i="24"/>
  <c r="AO817" i="24"/>
  <c r="AO818" i="24"/>
  <c r="AO819" i="24"/>
  <c r="AO820" i="24"/>
  <c r="AO821" i="24"/>
  <c r="AO822" i="24"/>
  <c r="AO823" i="24"/>
  <c r="A823" i="24" s="1"/>
  <c r="AO824" i="24"/>
  <c r="AO825" i="24"/>
  <c r="AO826" i="24"/>
  <c r="AO827" i="24"/>
  <c r="AO828" i="24"/>
  <c r="AO829" i="24"/>
  <c r="AO830" i="24"/>
  <c r="AO831" i="24"/>
  <c r="A831" i="24" s="1"/>
  <c r="AO832" i="24"/>
  <c r="AO833" i="24"/>
  <c r="A833" i="24" s="1"/>
  <c r="AO834" i="24"/>
  <c r="AO835" i="24"/>
  <c r="AO836" i="24"/>
  <c r="AO837" i="24"/>
  <c r="AO838" i="24"/>
  <c r="AO839" i="24"/>
  <c r="A839" i="24" s="1"/>
  <c r="AO840" i="24"/>
  <c r="AO841" i="24"/>
  <c r="AO842" i="24"/>
  <c r="AO843" i="24"/>
  <c r="AO844" i="24"/>
  <c r="AO845" i="24"/>
  <c r="AO846" i="24"/>
  <c r="AO847" i="24"/>
  <c r="A847" i="24"/>
  <c r="AO848" i="24"/>
  <c r="AO849" i="24"/>
  <c r="AO850" i="24"/>
  <c r="AO851" i="24"/>
  <c r="AO852" i="24"/>
  <c r="AO853" i="24"/>
  <c r="AO854" i="24"/>
  <c r="AO855" i="24"/>
  <c r="A855" i="24" s="1"/>
  <c r="AO856" i="24"/>
  <c r="AO857" i="24"/>
  <c r="AO858" i="24"/>
  <c r="AO859" i="24"/>
  <c r="AO860" i="24"/>
  <c r="AO861" i="24"/>
  <c r="AO862" i="24"/>
  <c r="A862" i="24" s="1"/>
  <c r="AO863" i="24"/>
  <c r="A863" i="24" s="1"/>
  <c r="AO864" i="24"/>
  <c r="AO865" i="24"/>
  <c r="AO866" i="24"/>
  <c r="AO867" i="24"/>
  <c r="AO868" i="24"/>
  <c r="AO869" i="24"/>
  <c r="A869" i="24" s="1"/>
  <c r="AO870" i="24"/>
  <c r="AO871" i="24"/>
  <c r="A871" i="24"/>
  <c r="AO872" i="24"/>
  <c r="AO873" i="24"/>
  <c r="AO874" i="24"/>
  <c r="AO875" i="24"/>
  <c r="AO876" i="24"/>
  <c r="A876" i="24" s="1"/>
  <c r="AO877" i="24"/>
  <c r="AO878" i="24"/>
  <c r="AO879" i="24"/>
  <c r="A879" i="24"/>
  <c r="AO880" i="24"/>
  <c r="AO881" i="24"/>
  <c r="AO882" i="24"/>
  <c r="AO883" i="24"/>
  <c r="AO884" i="24"/>
  <c r="AO885" i="24"/>
  <c r="AO886" i="24"/>
  <c r="AO887" i="24"/>
  <c r="A887" i="24" s="1"/>
  <c r="AO888" i="24"/>
  <c r="AO889" i="24"/>
  <c r="AO890" i="24"/>
  <c r="AO891" i="24"/>
  <c r="AO892" i="24"/>
  <c r="AO893" i="24"/>
  <c r="AO894" i="24"/>
  <c r="AO895" i="24"/>
  <c r="A895" i="24" s="1"/>
  <c r="AO896" i="24"/>
  <c r="AO897" i="24"/>
  <c r="AO898" i="24"/>
  <c r="AO899" i="24"/>
  <c r="AO900" i="24"/>
  <c r="AO901" i="24"/>
  <c r="AO902" i="24"/>
  <c r="AO903" i="24"/>
  <c r="A903" i="24" s="1"/>
  <c r="AO904" i="24"/>
  <c r="AO905" i="24"/>
  <c r="AO906" i="24"/>
  <c r="AO907" i="24"/>
  <c r="AO908" i="24"/>
  <c r="AO909" i="24"/>
  <c r="AO910" i="24"/>
  <c r="AO911" i="24"/>
  <c r="A911" i="24"/>
  <c r="AO912" i="24"/>
  <c r="AO913" i="24"/>
  <c r="AO914" i="24"/>
  <c r="AO915" i="24"/>
  <c r="AO916" i="24"/>
  <c r="AO917" i="24"/>
  <c r="AO918" i="24"/>
  <c r="AO919" i="24"/>
  <c r="A919" i="24" s="1"/>
  <c r="AO920" i="24"/>
  <c r="AO921" i="24"/>
  <c r="AO922" i="24"/>
  <c r="AO923" i="24"/>
  <c r="AO924" i="24"/>
  <c r="AO925" i="24"/>
  <c r="AO926" i="24"/>
  <c r="AO927" i="24"/>
  <c r="A927" i="24" s="1"/>
  <c r="AO928" i="24"/>
  <c r="AO929" i="24"/>
  <c r="AO930" i="24"/>
  <c r="AO931" i="24"/>
  <c r="AO932" i="24"/>
  <c r="AO933" i="24"/>
  <c r="A933" i="24" s="1"/>
  <c r="AO934" i="24"/>
  <c r="AO935" i="24"/>
  <c r="A935" i="24" s="1"/>
  <c r="AO936" i="24"/>
  <c r="AO937" i="24"/>
  <c r="AO938" i="24"/>
  <c r="AO939" i="24"/>
  <c r="AO940" i="24"/>
  <c r="AO941" i="24"/>
  <c r="AO942" i="24"/>
  <c r="AO943" i="24"/>
  <c r="A943" i="24"/>
  <c r="AO944" i="24"/>
  <c r="AO945" i="24"/>
  <c r="AO946" i="24"/>
  <c r="AO947" i="24"/>
  <c r="AO948" i="24"/>
  <c r="AO949" i="24"/>
  <c r="AO950" i="24"/>
  <c r="AO951" i="24"/>
  <c r="A951" i="24"/>
  <c r="AO952" i="24"/>
  <c r="AO953" i="24"/>
  <c r="AO954" i="24"/>
  <c r="AO955" i="24"/>
  <c r="AO956" i="24"/>
  <c r="AO957" i="24"/>
  <c r="AO958" i="24"/>
  <c r="AO959" i="24"/>
  <c r="A959" i="24" s="1"/>
  <c r="AO960" i="24"/>
  <c r="AO961" i="24"/>
  <c r="A961" i="24" s="1"/>
  <c r="AO962" i="24"/>
  <c r="AO963" i="24"/>
  <c r="AO964" i="24"/>
  <c r="AO965" i="24"/>
  <c r="AO966" i="24"/>
  <c r="AO967" i="24"/>
  <c r="A967" i="24" s="1"/>
  <c r="AO968" i="24"/>
  <c r="A968" i="24" s="1"/>
  <c r="AO969" i="24"/>
  <c r="AO970" i="24"/>
  <c r="AO971" i="24"/>
  <c r="AO972" i="24"/>
  <c r="AO973" i="24"/>
  <c r="AO974" i="24"/>
  <c r="AO975" i="24"/>
  <c r="A975" i="24"/>
  <c r="AO976" i="24"/>
  <c r="AO977" i="24"/>
  <c r="AO978" i="24"/>
  <c r="AO979" i="24"/>
  <c r="AO980" i="24"/>
  <c r="AO981" i="24"/>
  <c r="AO982" i="24"/>
  <c r="AO983" i="24"/>
  <c r="A983" i="24" s="1"/>
  <c r="AO984" i="24"/>
  <c r="AO985" i="24"/>
  <c r="AO986" i="24"/>
  <c r="AO987" i="24"/>
  <c r="AO988" i="24"/>
  <c r="AO989" i="24"/>
  <c r="AO990" i="24"/>
  <c r="AO991" i="24"/>
  <c r="A991" i="24" s="1"/>
  <c r="AO992" i="24"/>
  <c r="AO993" i="24"/>
  <c r="AO994" i="24"/>
  <c r="AO995" i="24"/>
  <c r="AO996" i="24"/>
  <c r="AO997" i="24"/>
  <c r="AO998" i="24"/>
  <c r="AO999" i="24"/>
  <c r="A999" i="24" s="1"/>
  <c r="AO1000" i="24"/>
  <c r="AO1001" i="24"/>
  <c r="AO1002" i="24"/>
  <c r="AO1003" i="24"/>
  <c r="AO1004" i="24"/>
  <c r="AO1005" i="24"/>
  <c r="AO1006" i="24"/>
  <c r="AO1007" i="24"/>
  <c r="A1007" i="24"/>
  <c r="AO1008" i="24"/>
  <c r="AO1009" i="24"/>
  <c r="AO1010" i="24"/>
  <c r="AO1011" i="24"/>
  <c r="AO1012" i="24"/>
  <c r="AO1013" i="24"/>
  <c r="AO1014" i="24"/>
  <c r="AO1015" i="24"/>
  <c r="A1015" i="24"/>
  <c r="AO1016" i="24"/>
  <c r="AO1017" i="24"/>
  <c r="AO1018" i="24"/>
  <c r="AO1019" i="24"/>
  <c r="AO1020" i="24"/>
  <c r="AO1021" i="24"/>
  <c r="AO1022" i="24"/>
  <c r="AO1023" i="24"/>
  <c r="A1023" i="24" s="1"/>
  <c r="AO1024" i="24"/>
  <c r="AO1025" i="24"/>
  <c r="AO1026" i="24"/>
  <c r="AO1027" i="24"/>
  <c r="AO1028" i="24"/>
  <c r="AO1029" i="24"/>
  <c r="AO1030" i="24"/>
  <c r="AO1031" i="24"/>
  <c r="A1031" i="24" s="1"/>
  <c r="AO1032" i="24"/>
  <c r="A1032" i="24" s="1"/>
  <c r="AO1033" i="24"/>
  <c r="AO1034" i="24"/>
  <c r="AO1035" i="24"/>
  <c r="AO1036" i="24"/>
  <c r="AO1037" i="24"/>
  <c r="AO1038" i="24"/>
  <c r="AO1039" i="24"/>
  <c r="A1039" i="24"/>
  <c r="AO1040" i="24"/>
  <c r="AO1041" i="24"/>
  <c r="AO1042" i="24"/>
  <c r="AO1043" i="24"/>
  <c r="AO1044" i="24"/>
  <c r="AO1045" i="24"/>
  <c r="AO1046" i="24"/>
  <c r="AO1047" i="24"/>
  <c r="A1047" i="24" s="1"/>
  <c r="AO1048" i="24"/>
  <c r="AO1049" i="24"/>
  <c r="AO1050" i="24"/>
  <c r="AO1051" i="24"/>
  <c r="AO1052" i="24"/>
  <c r="AO1053" i="24"/>
  <c r="AO1054" i="24"/>
  <c r="AO1055" i="24"/>
  <c r="A1055" i="24" s="1"/>
  <c r="AO1056" i="24"/>
  <c r="AO1057" i="24"/>
  <c r="AO1058" i="24"/>
  <c r="AO1059" i="24"/>
  <c r="AO1060" i="24"/>
  <c r="AO1061" i="24"/>
  <c r="A1061" i="24" s="1"/>
  <c r="AO1062" i="24"/>
  <c r="AO1063" i="24"/>
  <c r="A1063" i="24" s="1"/>
  <c r="AO1064" i="24"/>
  <c r="AO1065" i="24"/>
  <c r="AO1066" i="24"/>
  <c r="AO1067" i="24"/>
  <c r="AO1068" i="24"/>
  <c r="A1068" i="24" s="1"/>
  <c r="AO1069" i="24"/>
  <c r="AO1070" i="24"/>
  <c r="AO1071" i="24"/>
  <c r="A1071" i="24"/>
  <c r="AO1072" i="24"/>
  <c r="AO1073" i="24"/>
  <c r="AO1074" i="24"/>
  <c r="AO1075" i="24"/>
  <c r="AO1076" i="24"/>
  <c r="AO1077" i="24"/>
  <c r="AO1078" i="24"/>
  <c r="AO1079" i="24"/>
  <c r="A1079" i="24" s="1"/>
  <c r="AO1080" i="24"/>
  <c r="AO1081" i="24"/>
  <c r="AO1082" i="24"/>
  <c r="AO1083" i="24"/>
  <c r="AO1084" i="24"/>
  <c r="AO1085" i="24"/>
  <c r="AO1086" i="24"/>
  <c r="AO1087" i="24"/>
  <c r="A1087" i="24" s="1"/>
  <c r="AO1088" i="24"/>
  <c r="AO1089" i="24"/>
  <c r="AO1090" i="24"/>
  <c r="AO1091" i="24"/>
  <c r="AO1092" i="24"/>
  <c r="AO1093" i="24"/>
  <c r="AO1094" i="24"/>
  <c r="AO1095" i="24"/>
  <c r="A1095" i="24" s="1"/>
  <c r="AO1096" i="24"/>
  <c r="AO1097" i="24"/>
  <c r="AO1098" i="24"/>
  <c r="AO1099" i="24"/>
  <c r="AO1100" i="24"/>
  <c r="AO1101" i="24"/>
  <c r="AO1102" i="24"/>
  <c r="AO1103" i="24"/>
  <c r="A1103" i="24"/>
  <c r="AO1104" i="24"/>
  <c r="AO1105" i="24"/>
  <c r="AO1106" i="24"/>
  <c r="AO1107" i="24"/>
  <c r="AO1108" i="24"/>
  <c r="AO1109" i="24"/>
  <c r="AO1110" i="24"/>
  <c r="AO1111" i="24"/>
  <c r="A1111" i="24" s="1"/>
  <c r="AO1112" i="24"/>
  <c r="AO1113" i="24"/>
  <c r="AO1114" i="24"/>
  <c r="AO1115" i="24"/>
  <c r="AO1116" i="24"/>
  <c r="AO1117" i="24"/>
  <c r="AO1118" i="24"/>
  <c r="AO1119" i="24"/>
  <c r="A1119" i="24" s="1"/>
  <c r="AO1120" i="24"/>
  <c r="AO1121" i="24"/>
  <c r="AO1122" i="24"/>
  <c r="AO1123" i="24"/>
  <c r="AO1124" i="24"/>
  <c r="AO1125" i="24"/>
  <c r="A1125" i="24" s="1"/>
  <c r="AO1126" i="24"/>
  <c r="AO1127" i="24"/>
  <c r="A1127" i="24" s="1"/>
  <c r="AO1128" i="24"/>
  <c r="AO1129" i="24"/>
  <c r="AO1130" i="24"/>
  <c r="AO1131" i="24"/>
  <c r="AO1132" i="24"/>
  <c r="AO1133" i="24"/>
  <c r="AO1134" i="24"/>
  <c r="AO1135" i="24"/>
  <c r="A1135" i="24"/>
  <c r="AO1136" i="24"/>
  <c r="AO1137" i="24"/>
  <c r="AO1138" i="24"/>
  <c r="AO1139" i="24"/>
  <c r="AO1140" i="24"/>
  <c r="AO1141" i="24"/>
  <c r="AO1142" i="24"/>
  <c r="AO1143" i="24"/>
  <c r="A1143" i="24" s="1"/>
  <c r="AO1144" i="24"/>
  <c r="AO1145" i="24"/>
  <c r="AO1146" i="24"/>
  <c r="A1146" i="24" s="1"/>
  <c r="AO1147" i="24"/>
  <c r="AO1148" i="24"/>
  <c r="AO1149" i="24"/>
  <c r="AO1150" i="24"/>
  <c r="AO1151" i="24"/>
  <c r="A1151" i="24" s="1"/>
  <c r="AO1152" i="24"/>
  <c r="AO1153" i="24"/>
  <c r="A1153" i="24" s="1"/>
  <c r="AO1154" i="24"/>
  <c r="AO1155" i="24"/>
  <c r="AO1156" i="24"/>
  <c r="AO1157" i="24"/>
  <c r="AO1158" i="24"/>
  <c r="AO1159" i="24"/>
  <c r="A1159" i="24" s="1"/>
  <c r="AO1160" i="24"/>
  <c r="AO1161" i="24"/>
  <c r="AO1162" i="24"/>
  <c r="AO1163" i="24"/>
  <c r="AO1164" i="24"/>
  <c r="AO1165" i="24"/>
  <c r="AO1166" i="24"/>
  <c r="AO1167" i="24"/>
  <c r="A1167" i="24"/>
  <c r="AO1168" i="24"/>
  <c r="AO1169" i="24"/>
  <c r="AO1170" i="24"/>
  <c r="AO1171" i="24"/>
  <c r="AO1172" i="24"/>
  <c r="AO1173" i="24"/>
  <c r="AO1174" i="24"/>
  <c r="AO1175" i="24"/>
  <c r="A1175" i="24" s="1"/>
  <c r="AO1176" i="24"/>
  <c r="AO1177" i="24"/>
  <c r="AO1178" i="24"/>
  <c r="AO1179" i="24"/>
  <c r="AO1180" i="24"/>
  <c r="AO1181" i="24"/>
  <c r="AO1182" i="24"/>
  <c r="AO1183" i="24"/>
  <c r="A1183" i="24" s="1"/>
  <c r="AO1184" i="24"/>
  <c r="AO1185" i="24"/>
  <c r="AO1186" i="24"/>
  <c r="AO1187" i="24"/>
  <c r="AO1188" i="24"/>
  <c r="AO1189" i="24"/>
  <c r="AO1190" i="24"/>
  <c r="AO1191" i="24"/>
  <c r="A1191" i="24"/>
  <c r="AO1192" i="24"/>
  <c r="AO1193" i="24"/>
  <c r="AO1194" i="24"/>
  <c r="AO1195" i="24"/>
  <c r="AO1196" i="24"/>
  <c r="AO1197" i="24"/>
  <c r="AO1198" i="24"/>
  <c r="AO1199" i="24"/>
  <c r="A1199" i="24"/>
  <c r="AO1200" i="24"/>
  <c r="AO1201" i="24"/>
  <c r="AO1202" i="24"/>
  <c r="AO1203" i="24"/>
  <c r="AO1204" i="24"/>
  <c r="AO1205" i="24"/>
  <c r="AO1206" i="24"/>
  <c r="AO1207" i="24"/>
  <c r="A1207" i="24" s="1"/>
  <c r="AO1208" i="24"/>
  <c r="AO1209" i="24"/>
  <c r="AO1210" i="24"/>
  <c r="AO1211" i="24"/>
  <c r="AO1212" i="24"/>
  <c r="AO1213" i="24"/>
  <c r="AO1214" i="24"/>
  <c r="AO1215" i="24"/>
  <c r="A1215" i="24" s="1"/>
  <c r="AO1216" i="24"/>
  <c r="AO1217" i="24"/>
  <c r="A1217" i="24" s="1"/>
  <c r="AO1218" i="24"/>
  <c r="AO1219" i="24"/>
  <c r="AO1220" i="24"/>
  <c r="AO1221" i="24"/>
  <c r="AO1222" i="24"/>
  <c r="AO1223" i="24"/>
  <c r="A1223" i="24" s="1"/>
  <c r="AO1224" i="24"/>
  <c r="AO1225" i="24"/>
  <c r="AO1226" i="24"/>
  <c r="AO1227" i="24"/>
  <c r="AO1228" i="24"/>
  <c r="AO1229" i="24"/>
  <c r="AO1230" i="24"/>
  <c r="AO1231" i="24"/>
  <c r="A1231" i="24"/>
  <c r="AO1232" i="24"/>
  <c r="AO1233" i="24"/>
  <c r="AO1234" i="24"/>
  <c r="AO1235" i="24"/>
  <c r="AO1236" i="24"/>
  <c r="AO1237" i="24"/>
  <c r="AO1238" i="24"/>
  <c r="AO1239" i="24"/>
  <c r="A1239" i="24" s="1"/>
  <c r="AO1240" i="24"/>
  <c r="AO1241" i="24"/>
  <c r="AO1242" i="24"/>
  <c r="AO1243" i="24"/>
  <c r="AO1244" i="24"/>
  <c r="AO1245" i="24"/>
  <c r="AO1246" i="24"/>
  <c r="A1246" i="24" s="1"/>
  <c r="AO1247" i="24"/>
  <c r="A1247" i="24" s="1"/>
  <c r="AO1248" i="24"/>
  <c r="AO1249" i="24"/>
  <c r="AO1250" i="24"/>
  <c r="AO1251" i="24"/>
  <c r="AO1252" i="24"/>
  <c r="AO1253" i="24"/>
  <c r="A1253" i="24" s="1"/>
  <c r="AO1254" i="24"/>
  <c r="AO1255" i="24"/>
  <c r="A1255" i="24"/>
  <c r="AO1256" i="24"/>
  <c r="AO1257" i="24"/>
  <c r="AO1258" i="24"/>
  <c r="AO1259" i="24"/>
  <c r="AO1260" i="24"/>
  <c r="A1260" i="24" s="1"/>
  <c r="AO1261" i="24"/>
  <c r="AO1262" i="24"/>
  <c r="AO1263" i="24"/>
  <c r="A1263" i="24"/>
  <c r="AO1264" i="24"/>
  <c r="AO1265" i="24"/>
  <c r="AO1266" i="24"/>
  <c r="AO1267" i="24"/>
  <c r="AO1268" i="24"/>
  <c r="AO1269" i="24"/>
  <c r="AO1270" i="24"/>
  <c r="AO1271" i="24"/>
  <c r="A1271" i="24" s="1"/>
  <c r="AO1272" i="24"/>
  <c r="AO1273" i="24"/>
  <c r="AO1274" i="24"/>
  <c r="AO1275" i="24"/>
  <c r="AO1276" i="24"/>
  <c r="AO1277" i="24"/>
  <c r="AO1278" i="24"/>
  <c r="AO1279" i="24"/>
  <c r="A1279" i="24" s="1"/>
  <c r="AO1280" i="24"/>
  <c r="AO1281" i="24"/>
  <c r="AO1282" i="24"/>
  <c r="AO1283" i="24"/>
  <c r="AO1284" i="24"/>
  <c r="AO1285" i="24"/>
  <c r="AO1286" i="24"/>
  <c r="AO1287" i="24"/>
  <c r="A1287" i="24" s="1"/>
  <c r="AO1288" i="24"/>
  <c r="AO1289" i="24"/>
  <c r="AO1290" i="24"/>
  <c r="AO1291" i="24"/>
  <c r="AO1292" i="24"/>
  <c r="AO1293" i="24"/>
  <c r="AO1294" i="24"/>
  <c r="AO1295" i="24"/>
  <c r="A1295" i="24"/>
  <c r="AO1296" i="24"/>
  <c r="AO1297" i="24"/>
  <c r="AO1298" i="24"/>
  <c r="AO1299" i="24"/>
  <c r="AO1300" i="24"/>
  <c r="AO1301" i="24"/>
  <c r="AO1302" i="24"/>
  <c r="AO1303" i="24"/>
  <c r="A1303" i="24" s="1"/>
  <c r="AO1304" i="24"/>
  <c r="AO1305" i="24"/>
  <c r="AO1306" i="24"/>
  <c r="AO1307" i="24"/>
  <c r="AO1308" i="24"/>
  <c r="AO1309" i="24"/>
  <c r="AO1310" i="24"/>
  <c r="AO1311" i="24"/>
  <c r="A1311" i="24" s="1"/>
  <c r="AO1312" i="24"/>
  <c r="AO1313" i="24"/>
  <c r="AO1314" i="24"/>
  <c r="AO1315" i="24"/>
  <c r="AO1316" i="24"/>
  <c r="AO1317" i="24"/>
  <c r="A1317" i="24" s="1"/>
  <c r="AO1318" i="24"/>
  <c r="AO1319" i="24"/>
  <c r="A1319" i="24"/>
  <c r="AO1320" i="24"/>
  <c r="AO1321" i="24"/>
  <c r="AO1322" i="24"/>
  <c r="AO1323" i="24"/>
  <c r="AO1324" i="24"/>
  <c r="A1324" i="24" s="1"/>
  <c r="AO1325" i="24"/>
  <c r="AO1326" i="24"/>
  <c r="AO1327" i="24"/>
  <c r="A1327" i="24"/>
  <c r="AO1328" i="24"/>
  <c r="AO1329" i="24"/>
  <c r="AO1330" i="24"/>
  <c r="AO1331" i="24"/>
  <c r="AO1332" i="24"/>
  <c r="AO1333" i="24"/>
  <c r="AO1334" i="24"/>
  <c r="AO1335" i="24"/>
  <c r="A1335" i="24" s="1"/>
  <c r="AO1336" i="24"/>
  <c r="AO1337" i="24"/>
  <c r="AO1338" i="24"/>
  <c r="AO1339" i="24"/>
  <c r="AO1340" i="24"/>
  <c r="AO1341" i="24"/>
  <c r="AO1342" i="24"/>
  <c r="AO1343" i="24"/>
  <c r="A1343" i="24" s="1"/>
  <c r="AO1344" i="24"/>
  <c r="AO1345" i="24"/>
  <c r="A1345" i="24" s="1"/>
  <c r="AO1346" i="24"/>
  <c r="AO1347" i="24"/>
  <c r="AO1348" i="24"/>
  <c r="AO1349" i="24"/>
  <c r="AO1350" i="24"/>
  <c r="AO1351" i="24"/>
  <c r="A1351" i="24" s="1"/>
  <c r="AO1352" i="24"/>
  <c r="A1352" i="24" s="1"/>
  <c r="AO1353" i="24"/>
  <c r="AO1354" i="24"/>
  <c r="AO1355" i="24"/>
  <c r="AO1356" i="24"/>
  <c r="AO1357" i="24"/>
  <c r="AO1358" i="24"/>
  <c r="AO1359" i="24"/>
  <c r="A1359" i="24"/>
  <c r="AO1360" i="24"/>
  <c r="AO1361" i="24"/>
  <c r="AO1362" i="24"/>
  <c r="AO1363" i="24"/>
  <c r="AO1364" i="24"/>
  <c r="AO1365" i="24"/>
  <c r="AO1366" i="24"/>
  <c r="AO1367" i="24"/>
  <c r="A1367" i="24" s="1"/>
  <c r="AO1368" i="24"/>
  <c r="AO1369" i="24"/>
  <c r="AO1370" i="24"/>
  <c r="AO1371" i="24"/>
  <c r="AO1372" i="24"/>
  <c r="AO1373" i="24"/>
  <c r="AO1374" i="24"/>
  <c r="AO1375" i="24"/>
  <c r="A1375" i="24" s="1"/>
  <c r="AO1376" i="24"/>
  <c r="AO1377" i="24"/>
  <c r="AO1378" i="24"/>
  <c r="AO1379" i="24"/>
  <c r="AO1380" i="24"/>
  <c r="AO1381" i="24"/>
  <c r="AO1382" i="24"/>
  <c r="AO1383" i="24"/>
  <c r="A1383" i="24"/>
  <c r="AO1384" i="24"/>
  <c r="AO1385" i="24"/>
  <c r="AO1386" i="24"/>
  <c r="AO1387" i="24"/>
  <c r="AO1388" i="24"/>
  <c r="AO1389" i="24"/>
  <c r="AO1390" i="24"/>
  <c r="AO1391" i="24"/>
  <c r="A1391" i="24"/>
  <c r="AO1392" i="24"/>
  <c r="AO1393" i="24"/>
  <c r="AO1394" i="24"/>
  <c r="AO1395" i="24"/>
  <c r="AO1396" i="24"/>
  <c r="AO1397" i="24"/>
  <c r="AO1398" i="24"/>
  <c r="AO1399" i="24"/>
  <c r="A1399" i="24" s="1"/>
  <c r="AO1400" i="24"/>
  <c r="AO1401" i="24"/>
  <c r="AO1402" i="24"/>
  <c r="AO1403" i="24"/>
  <c r="AO1404" i="24"/>
  <c r="AO1405" i="24"/>
  <c r="AO1406" i="24"/>
  <c r="AO1407" i="24"/>
  <c r="A1407" i="24" s="1"/>
  <c r="AO1408" i="24"/>
  <c r="AO1409" i="24"/>
  <c r="AO1410" i="24"/>
  <c r="AO1411" i="24"/>
  <c r="AO1412" i="24"/>
  <c r="AO1413" i="24"/>
  <c r="AO1414" i="24"/>
  <c r="AO1415" i="24"/>
  <c r="A1415" i="24" s="1"/>
  <c r="AO1416" i="24"/>
  <c r="A1416" i="24" s="1"/>
  <c r="AO1417" i="24"/>
  <c r="AO1418" i="24"/>
  <c r="AO1419" i="24"/>
  <c r="AO1420" i="24"/>
  <c r="AO1421" i="24"/>
  <c r="AO1422" i="24"/>
  <c r="AO1423" i="24"/>
  <c r="A1423" i="24"/>
  <c r="AO1424" i="24"/>
  <c r="AO1425" i="24"/>
  <c r="AO1426" i="24"/>
  <c r="AO1427" i="24"/>
  <c r="AO1428" i="24"/>
  <c r="AO1429" i="24"/>
  <c r="AO1430" i="24"/>
  <c r="AO1431" i="24"/>
  <c r="A1431" i="24" s="1"/>
  <c r="AO1432" i="24"/>
  <c r="AO1433" i="24"/>
  <c r="AO1434" i="24"/>
  <c r="AO1435" i="24"/>
  <c r="AO1436" i="24"/>
  <c r="AO1437" i="24"/>
  <c r="AO1438" i="24"/>
  <c r="AO1439" i="24"/>
  <c r="A1439" i="24" s="1"/>
  <c r="AO1440" i="24"/>
  <c r="AO1441" i="24"/>
  <c r="AO1442" i="24"/>
  <c r="AO1443" i="24"/>
  <c r="AO1444" i="24"/>
  <c r="AO1445" i="24"/>
  <c r="A1445" i="24" s="1"/>
  <c r="AO1446" i="24"/>
  <c r="AO1447" i="24"/>
  <c r="A1447" i="24"/>
  <c r="AO1448" i="24"/>
  <c r="AO1449" i="24"/>
  <c r="AO1450" i="24"/>
  <c r="AO1451" i="24"/>
  <c r="AO1452" i="24"/>
  <c r="A1452" i="24" s="1"/>
  <c r="AO1453" i="24"/>
  <c r="AO1454" i="24"/>
  <c r="AO1455" i="24"/>
  <c r="A1455" i="24"/>
  <c r="AO1456" i="24"/>
  <c r="AO1457" i="24"/>
  <c r="AO1458" i="24"/>
  <c r="AO1459" i="24"/>
  <c r="AO1460" i="24"/>
  <c r="AO1461" i="24"/>
  <c r="AO1462" i="24"/>
  <c r="AO1463" i="24"/>
  <c r="A1463" i="24" s="1"/>
  <c r="AO1464" i="24"/>
  <c r="AO1465" i="24"/>
  <c r="AO1466" i="24"/>
  <c r="AO1467" i="24"/>
  <c r="AO1468" i="24"/>
  <c r="AO1469" i="24"/>
  <c r="AO1470" i="24"/>
  <c r="AO1471" i="24"/>
  <c r="A1471" i="24" s="1"/>
  <c r="AO1472" i="24"/>
  <c r="AO1473" i="24"/>
  <c r="AO1474" i="24"/>
  <c r="AO1475" i="24"/>
  <c r="AO1476" i="24"/>
  <c r="AO1477" i="24"/>
  <c r="AO1478" i="24"/>
  <c r="AO1479" i="24"/>
  <c r="A1479" i="24" s="1"/>
  <c r="AO1480" i="24"/>
  <c r="AO1481" i="24"/>
  <c r="AO1482" i="24"/>
  <c r="AO1483" i="24"/>
  <c r="AO1484" i="24"/>
  <c r="AO1485" i="24"/>
  <c r="AO1486" i="24"/>
  <c r="AO1487" i="24"/>
  <c r="A1487" i="24"/>
  <c r="AO1488" i="24"/>
  <c r="AO1489" i="24"/>
  <c r="AO1490" i="24"/>
  <c r="AO1491" i="24"/>
  <c r="AO1492" i="24"/>
  <c r="AO1493" i="24"/>
  <c r="AO1494" i="24"/>
  <c r="AO1495" i="24"/>
  <c r="A1495" i="24" s="1"/>
  <c r="AO1496" i="24"/>
  <c r="AO1497" i="24"/>
  <c r="AO1498" i="24"/>
  <c r="AO1499" i="24"/>
  <c r="AO1500" i="24"/>
  <c r="AO1501" i="24"/>
  <c r="AO1502" i="24"/>
  <c r="AO1503" i="24"/>
  <c r="A1503" i="24" s="1"/>
  <c r="AO1504" i="24"/>
  <c r="AO1505" i="24"/>
  <c r="AO1506" i="24"/>
  <c r="AO1507" i="24"/>
  <c r="AO1508" i="24"/>
  <c r="AO1509" i="24"/>
  <c r="AO1510" i="24"/>
  <c r="AO1511" i="24"/>
  <c r="A1511" i="24"/>
  <c r="AO1512" i="24"/>
  <c r="AO1513" i="24"/>
  <c r="AO1514" i="24"/>
  <c r="AO1515" i="24"/>
  <c r="AO1516" i="24"/>
  <c r="AO1517" i="24"/>
  <c r="AO1518" i="24"/>
  <c r="AO1519" i="24"/>
  <c r="A1519" i="24"/>
  <c r="AO1520" i="24"/>
  <c r="AO1521" i="24"/>
  <c r="AO1522" i="24"/>
  <c r="AO1523" i="24"/>
  <c r="AO1524" i="24"/>
  <c r="AO1525" i="24"/>
  <c r="AO1526" i="24"/>
  <c r="AO1527" i="24"/>
  <c r="A1527" i="24" s="1"/>
  <c r="AO1528" i="24"/>
  <c r="AO1529" i="24"/>
  <c r="AO1530" i="24"/>
  <c r="AO1531" i="24"/>
  <c r="AO1532" i="24"/>
  <c r="AO1533" i="24"/>
  <c r="AO1534" i="24"/>
  <c r="AO1535" i="24"/>
  <c r="A1535" i="24" s="1"/>
  <c r="AO1536" i="24"/>
  <c r="AO1537" i="24"/>
  <c r="AO1538" i="24"/>
  <c r="AO1539" i="24"/>
  <c r="AO1540" i="24"/>
  <c r="AO1541" i="24"/>
  <c r="AO1542" i="24"/>
  <c r="AO1543" i="24"/>
  <c r="A1543" i="24" s="1"/>
  <c r="AO1544" i="24"/>
  <c r="A1544" i="24" s="1"/>
  <c r="AO1545" i="24"/>
  <c r="AO1546" i="24"/>
  <c r="AO1547" i="24"/>
  <c r="AO1548" i="24"/>
  <c r="AO1549" i="24"/>
  <c r="AO1550" i="24"/>
  <c r="AO1551" i="24"/>
  <c r="A1551" i="24"/>
  <c r="AO1552" i="24"/>
  <c r="AO1553" i="24"/>
  <c r="AO1554" i="24"/>
  <c r="AO1555" i="24"/>
  <c r="AO1556" i="24"/>
  <c r="AO1557" i="24"/>
  <c r="AO1558" i="24"/>
  <c r="AO1559" i="24"/>
  <c r="A1559" i="24" s="1"/>
  <c r="AO1560" i="24"/>
  <c r="AO1561" i="24"/>
  <c r="AO1562" i="24"/>
  <c r="AO1563" i="24"/>
  <c r="AO1564" i="24"/>
  <c r="AO1565" i="24"/>
  <c r="AO1566" i="24"/>
  <c r="AO1567" i="24"/>
  <c r="A1567" i="24" s="1"/>
  <c r="AO1568" i="24"/>
  <c r="AO1569" i="24"/>
  <c r="AO1570" i="24"/>
  <c r="AO1571" i="24"/>
  <c r="AO1572" i="24"/>
  <c r="AO1573" i="24"/>
  <c r="AO1574" i="24"/>
  <c r="AO1575" i="24"/>
  <c r="A1575" i="24"/>
  <c r="AO1576" i="24"/>
  <c r="AO1577" i="24"/>
  <c r="AO1578" i="24"/>
  <c r="AO1579" i="24"/>
  <c r="AO1580" i="24"/>
  <c r="AO1581" i="24"/>
  <c r="AO1582" i="24"/>
  <c r="AO1583" i="24"/>
  <c r="A1583" i="24"/>
  <c r="AO1584" i="24"/>
  <c r="AO1585" i="24"/>
  <c r="AO1586" i="24"/>
  <c r="AO1587" i="24"/>
  <c r="AO1588" i="24"/>
  <c r="AO1589" i="24"/>
  <c r="AO1590" i="24"/>
  <c r="AO1591" i="24"/>
  <c r="A1591" i="24" s="1"/>
  <c r="AO1592" i="24"/>
  <c r="AO1593" i="24"/>
  <c r="AO1594" i="24"/>
  <c r="AO1595" i="24"/>
  <c r="AO1596" i="24"/>
  <c r="AO1597" i="24"/>
  <c r="AO1598" i="24"/>
  <c r="AO1599" i="24"/>
  <c r="A1599" i="24" s="1"/>
  <c r="AO1600" i="24"/>
  <c r="AO1601" i="24"/>
  <c r="AO1602" i="24"/>
  <c r="AO1603" i="24"/>
  <c r="AO1604" i="24"/>
  <c r="AO1605" i="24"/>
  <c r="AO1606" i="24"/>
  <c r="AO1607" i="24"/>
  <c r="A1607" i="24" s="1"/>
  <c r="AO1608" i="24"/>
  <c r="AO1609" i="24"/>
  <c r="AO1610" i="24"/>
  <c r="AO1611" i="24"/>
  <c r="AO1612" i="24"/>
  <c r="AO1613" i="24"/>
  <c r="AO1614" i="24"/>
  <c r="AO1615" i="24"/>
  <c r="A1615" i="24"/>
  <c r="AO1616" i="24"/>
  <c r="AO1617" i="24"/>
  <c r="AO1618" i="24"/>
  <c r="AO1619" i="24"/>
  <c r="AO1620" i="24"/>
  <c r="AO1621" i="24"/>
  <c r="AO1622" i="24"/>
  <c r="AO1623" i="24"/>
  <c r="A1623" i="24" s="1"/>
  <c r="AO1624" i="24"/>
  <c r="AO1625" i="24"/>
  <c r="AO1626" i="24"/>
  <c r="AO1627" i="24"/>
  <c r="AO1628" i="24"/>
  <c r="AO1629" i="24"/>
  <c r="AO1630" i="24"/>
  <c r="AO1631" i="24"/>
  <c r="A1631" i="24" s="1"/>
  <c r="AO1632" i="24"/>
  <c r="AO1633" i="24"/>
  <c r="AO1634" i="24"/>
  <c r="AO1635" i="24"/>
  <c r="AO1636" i="24"/>
  <c r="AO1637" i="24"/>
  <c r="AO1638" i="24"/>
  <c r="AO1639" i="24"/>
  <c r="A1639" i="24"/>
  <c r="AO1640" i="24"/>
  <c r="AO1641" i="24"/>
  <c r="AO1642" i="24"/>
  <c r="AO1643" i="24"/>
  <c r="AO1644" i="24"/>
  <c r="AO1645" i="24"/>
  <c r="AO1646" i="24"/>
  <c r="AO1647" i="24"/>
  <c r="A1647" i="24" s="1"/>
  <c r="AO1648" i="24"/>
  <c r="AO1649" i="24"/>
  <c r="AO1650" i="24"/>
  <c r="AO1651" i="24"/>
  <c r="AO1652" i="24"/>
  <c r="AO1653" i="24"/>
  <c r="AO1654" i="24"/>
  <c r="AO1655" i="24"/>
  <c r="A1655" i="24" s="1"/>
  <c r="AO1656" i="24"/>
  <c r="AO1657" i="24"/>
  <c r="AO1658" i="24"/>
  <c r="AO1659" i="24"/>
  <c r="AO1660" i="24"/>
  <c r="AO1661" i="24"/>
  <c r="AO1662" i="24"/>
  <c r="AO1663" i="24"/>
  <c r="A1663" i="24" s="1"/>
  <c r="AO1664" i="24"/>
  <c r="AO1665" i="24"/>
  <c r="AO1666" i="24"/>
  <c r="AO1667" i="24"/>
  <c r="AO1668" i="24"/>
  <c r="AO1669" i="24"/>
  <c r="AO1670" i="24"/>
  <c r="AO1671" i="24"/>
  <c r="A1671" i="24" s="1"/>
  <c r="AO1672" i="24"/>
  <c r="AO1673" i="24"/>
  <c r="AO1674" i="24"/>
  <c r="AO1675" i="24"/>
  <c r="AO1676" i="24"/>
  <c r="AO1677" i="24"/>
  <c r="AO1678" i="24"/>
  <c r="AO1679" i="24"/>
  <c r="A1679" i="24"/>
  <c r="AO1680" i="24"/>
  <c r="AO1681" i="24"/>
  <c r="AO1682" i="24"/>
  <c r="AO1683" i="24"/>
  <c r="AO1684" i="24"/>
  <c r="AO1685" i="24"/>
  <c r="AO1686" i="24"/>
  <c r="AO1687" i="24"/>
  <c r="A1687" i="24" s="1"/>
  <c r="AO1688" i="24"/>
  <c r="AO1689" i="24"/>
  <c r="AO1690" i="24"/>
  <c r="AO1691" i="24"/>
  <c r="AO1692" i="24"/>
  <c r="AO1693" i="24"/>
  <c r="AO1694" i="24"/>
  <c r="AO1695" i="24"/>
  <c r="A1695" i="24" s="1"/>
  <c r="AO1696" i="24"/>
  <c r="AO1697" i="24"/>
  <c r="AO1698" i="24"/>
  <c r="AO1699" i="24"/>
  <c r="AO1700" i="24"/>
  <c r="AO1701" i="24"/>
  <c r="AO1702" i="24"/>
  <c r="AO1703" i="24"/>
  <c r="A1703" i="24"/>
  <c r="AO1704" i="24"/>
  <c r="AO1705" i="24"/>
  <c r="AO1706" i="24"/>
  <c r="AO1707" i="24"/>
  <c r="AO1708" i="24"/>
  <c r="AO1709" i="24"/>
  <c r="AO1710" i="24"/>
  <c r="AO1711" i="24"/>
  <c r="A1711" i="24" s="1"/>
  <c r="AO1712" i="24"/>
  <c r="AO1713" i="24"/>
  <c r="AO1714" i="24"/>
  <c r="AO1715" i="24"/>
  <c r="AO1716" i="24"/>
  <c r="AO1717" i="24"/>
  <c r="AO1718" i="24"/>
  <c r="AO1719" i="24"/>
  <c r="A1719" i="24" s="1"/>
  <c r="AO1720" i="24"/>
  <c r="AO1721" i="24"/>
  <c r="AO1722" i="24"/>
  <c r="AO1723" i="24"/>
  <c r="AO1724" i="24"/>
  <c r="AO1725" i="24"/>
  <c r="AO1726" i="24"/>
  <c r="AO1727" i="24"/>
  <c r="A1727" i="24" s="1"/>
  <c r="AO1728" i="24"/>
  <c r="AO1729" i="24"/>
  <c r="A1729" i="24" s="1"/>
  <c r="AO1730" i="24"/>
  <c r="AO1731" i="24"/>
  <c r="AO1732" i="24"/>
  <c r="AO1733" i="24"/>
  <c r="AO1734" i="24"/>
  <c r="AO1735" i="24"/>
  <c r="A1735" i="24" s="1"/>
  <c r="AO1736" i="24"/>
  <c r="A1736" i="24" s="1"/>
  <c r="AO1737" i="24"/>
  <c r="AO1738" i="24"/>
  <c r="AO1739" i="24"/>
  <c r="AO1740" i="24"/>
  <c r="AO1741" i="24"/>
  <c r="AO1742" i="24"/>
  <c r="AO1743" i="24"/>
  <c r="A1743" i="24"/>
  <c r="AO1744" i="24"/>
  <c r="AO1745" i="24"/>
  <c r="AO1746" i="24"/>
  <c r="AO1747" i="24"/>
  <c r="AO1748" i="24"/>
  <c r="AO1749" i="24"/>
  <c r="AO1750" i="24"/>
  <c r="AO1751" i="24"/>
  <c r="A1751" i="24" s="1"/>
  <c r="AO1752" i="24"/>
  <c r="AO1753" i="24"/>
  <c r="AO1754" i="24"/>
  <c r="AO1755" i="24"/>
  <c r="AO1756" i="24"/>
  <c r="AO1757" i="24"/>
  <c r="AO1758" i="24"/>
  <c r="AO1759" i="24"/>
  <c r="A1759" i="24" s="1"/>
  <c r="AO1760" i="24"/>
  <c r="AO1761" i="24"/>
  <c r="AO1762" i="24"/>
  <c r="AO1763" i="24"/>
  <c r="AO1764" i="24"/>
  <c r="AO1765" i="24"/>
  <c r="AO1766" i="24"/>
  <c r="AO1767" i="24"/>
  <c r="A1767" i="24"/>
  <c r="AO1768" i="24"/>
  <c r="AO1769" i="24"/>
  <c r="AO1770" i="24"/>
  <c r="AO1771" i="24"/>
  <c r="AO1772" i="24"/>
  <c r="A1772" i="24" s="1"/>
  <c r="AO1773" i="24"/>
  <c r="AO1774" i="24"/>
  <c r="AO1775" i="24"/>
  <c r="A1775" i="24" s="1"/>
  <c r="AO1776" i="24"/>
  <c r="AO1777" i="24"/>
  <c r="AO1778" i="24"/>
  <c r="AO1779" i="24"/>
  <c r="AO1780" i="24"/>
  <c r="AO1781" i="24"/>
  <c r="AO1782" i="24"/>
  <c r="AO1783" i="24"/>
  <c r="A1783" i="24" s="1"/>
  <c r="AO1784" i="24"/>
  <c r="AO1785" i="24"/>
  <c r="AO1786" i="24"/>
  <c r="AO1787" i="24"/>
  <c r="AO1788" i="24"/>
  <c r="AO1789" i="24"/>
  <c r="AO1790" i="24"/>
  <c r="AO1791" i="24"/>
  <c r="A1791" i="24" s="1"/>
  <c r="AO1792" i="24"/>
  <c r="AO1793" i="24"/>
  <c r="A1793" i="24" s="1"/>
  <c r="AO1794" i="24"/>
  <c r="AO1795" i="24"/>
  <c r="AO1796" i="24"/>
  <c r="AO1797" i="24"/>
  <c r="AO1798" i="24"/>
  <c r="AO1799" i="24"/>
  <c r="A1799" i="24" s="1"/>
  <c r="AO1800" i="24"/>
  <c r="A1800" i="24" s="1"/>
  <c r="AO1801" i="24"/>
  <c r="AO1802" i="24"/>
  <c r="AO1803" i="24"/>
  <c r="AO1804" i="24"/>
  <c r="AO1805" i="24"/>
  <c r="AO1806" i="24"/>
  <c r="AO1807" i="24"/>
  <c r="A1807" i="24"/>
  <c r="AO1808" i="24"/>
  <c r="AO1809" i="24"/>
  <c r="AO1810" i="24"/>
  <c r="AO1811" i="24"/>
  <c r="AO1812" i="24"/>
  <c r="AO1813" i="24"/>
  <c r="AO1814" i="24"/>
  <c r="AO1815" i="24"/>
  <c r="A1815" i="24" s="1"/>
  <c r="AO1816" i="24"/>
  <c r="AO1817" i="24"/>
  <c r="AO1818" i="24"/>
  <c r="AO1819" i="24"/>
  <c r="AO1820" i="24"/>
  <c r="AO1821" i="24"/>
  <c r="AO1822" i="24"/>
  <c r="A1822" i="24" s="1"/>
  <c r="AO1823" i="24"/>
  <c r="A1823" i="24" s="1"/>
  <c r="AO1824" i="24"/>
  <c r="AO1825" i="24"/>
  <c r="AO1826" i="24"/>
  <c r="AO1827" i="24"/>
  <c r="AO1828" i="24"/>
  <c r="AO1829" i="24"/>
  <c r="AO1830" i="24"/>
  <c r="AO1831" i="24"/>
  <c r="A1831" i="24"/>
  <c r="AO1832" i="24"/>
  <c r="AO1833" i="24"/>
  <c r="AO1834" i="24"/>
  <c r="AO1835" i="24"/>
  <c r="AO1836" i="24"/>
  <c r="A1836" i="24" s="1"/>
  <c r="AO1837" i="24"/>
  <c r="AO1838" i="24"/>
  <c r="AO1839" i="24"/>
  <c r="A1839" i="24" s="1"/>
  <c r="AO1840" i="24"/>
  <c r="AO1841" i="24"/>
  <c r="AO1842" i="24"/>
  <c r="AO1843" i="24"/>
  <c r="AO1844" i="24"/>
  <c r="AO1845" i="24"/>
  <c r="AO1846" i="24"/>
  <c r="AO1847" i="24"/>
  <c r="A1847" i="24" s="1"/>
  <c r="AO1848" i="24"/>
  <c r="AO1849" i="24"/>
  <c r="AO1850" i="24"/>
  <c r="AO1851" i="24"/>
  <c r="AO1852" i="24"/>
  <c r="AO1853" i="24"/>
  <c r="AO1854" i="24"/>
  <c r="AO1855" i="24"/>
  <c r="A1855" i="24" s="1"/>
  <c r="AO1856" i="24"/>
  <c r="AO1857" i="24"/>
  <c r="AO1858" i="24"/>
  <c r="AO1859" i="24"/>
  <c r="AO1860" i="24"/>
  <c r="AO1861" i="24"/>
  <c r="AO1862" i="24"/>
  <c r="AO1863" i="24"/>
  <c r="A1863" i="24" s="1"/>
  <c r="AO1864" i="24"/>
  <c r="A1864" i="24" s="1"/>
  <c r="AO1865" i="24"/>
  <c r="AO1866" i="24"/>
  <c r="AO1867" i="24"/>
  <c r="AO1868" i="24"/>
  <c r="AO1869" i="24"/>
  <c r="AO1870" i="24"/>
  <c r="AO1871" i="24"/>
  <c r="A1871" i="24"/>
  <c r="AO1872" i="24"/>
  <c r="AO1873" i="24"/>
  <c r="AO1874" i="24"/>
  <c r="AO1875" i="24"/>
  <c r="AO1876" i="24"/>
  <c r="AO1877" i="24"/>
  <c r="AO1878" i="24"/>
  <c r="AO1879" i="24"/>
  <c r="A1879" i="24" s="1"/>
  <c r="AO1880" i="24"/>
  <c r="AO1881" i="24"/>
  <c r="AO1882" i="24"/>
  <c r="AO1883" i="24"/>
  <c r="AO1884" i="24"/>
  <c r="AO1885" i="24"/>
  <c r="AO1886" i="24"/>
  <c r="A1886" i="24" s="1"/>
  <c r="AO1887" i="24"/>
  <c r="A1887" i="24" s="1"/>
  <c r="AO1888" i="24"/>
  <c r="AO1889" i="24"/>
  <c r="AO1890" i="24"/>
  <c r="AO1891" i="24"/>
  <c r="AO1892" i="24"/>
  <c r="AO1893" i="24"/>
  <c r="AO1894" i="24"/>
  <c r="AO1895" i="24"/>
  <c r="A1895" i="24"/>
  <c r="AO1896" i="24"/>
  <c r="AO1897" i="24"/>
  <c r="AO1898" i="24"/>
  <c r="AO1899" i="24"/>
  <c r="AO1900" i="24"/>
  <c r="A1900" i="24" s="1"/>
  <c r="AO1901" i="24"/>
  <c r="AO1902" i="24"/>
  <c r="AO1903" i="24"/>
  <c r="A1903" i="24" s="1"/>
  <c r="AO1904" i="24"/>
  <c r="AO1905" i="24"/>
  <c r="AO1906" i="24"/>
  <c r="AO1907" i="24"/>
  <c r="A1907" i="24" s="1"/>
  <c r="AO1908" i="24"/>
  <c r="AO1909" i="24"/>
  <c r="AO1910" i="24"/>
  <c r="AO1911" i="24"/>
  <c r="A1911" i="24" s="1"/>
  <c r="AO1912" i="24"/>
  <c r="AO1913" i="24"/>
  <c r="AO1914" i="24"/>
  <c r="AO1915" i="24"/>
  <c r="AO1916" i="24"/>
  <c r="AO1917" i="24"/>
  <c r="AO1918" i="24"/>
  <c r="AO1919" i="24"/>
  <c r="A1919" i="24" s="1"/>
  <c r="AO1920" i="24"/>
  <c r="AO1921" i="24"/>
  <c r="AO1922" i="24"/>
  <c r="AO1923" i="24"/>
  <c r="AO1924" i="24"/>
  <c r="AO1925" i="24"/>
  <c r="AO1926" i="24"/>
  <c r="AO1927" i="24"/>
  <c r="A1927" i="24" s="1"/>
  <c r="AO1928" i="24"/>
  <c r="A1928" i="24" s="1"/>
  <c r="AO1929" i="24"/>
  <c r="AO1930" i="24"/>
  <c r="AO1931" i="24"/>
  <c r="AO1932" i="24"/>
  <c r="AO1933" i="24"/>
  <c r="AO1934" i="24"/>
  <c r="AO1935" i="24"/>
  <c r="A1935" i="24"/>
  <c r="AO1936" i="24"/>
  <c r="AO1937" i="24"/>
  <c r="AO1938" i="24"/>
  <c r="AO1939" i="24"/>
  <c r="AO1940" i="24"/>
  <c r="AO1941" i="24"/>
  <c r="AO1942" i="24"/>
  <c r="AO1943" i="24"/>
  <c r="A1943" i="24" s="1"/>
  <c r="AO1944" i="24"/>
  <c r="AO1945" i="24"/>
  <c r="AO1946" i="24"/>
  <c r="AO1947" i="24"/>
  <c r="AO1948" i="24"/>
  <c r="AO1949" i="24"/>
  <c r="AO1950" i="24"/>
  <c r="AO1951" i="24"/>
  <c r="A1951" i="24" s="1"/>
  <c r="AO1952" i="24"/>
  <c r="AO1953" i="24"/>
  <c r="AO1954" i="24"/>
  <c r="AO1955" i="24"/>
  <c r="AO1956" i="24"/>
  <c r="AO1957" i="24"/>
  <c r="AO1958" i="24"/>
  <c r="AO1959" i="24"/>
  <c r="A1959" i="24"/>
  <c r="AO1960" i="24"/>
  <c r="AO1961" i="24"/>
  <c r="AO1962" i="24"/>
  <c r="A1962" i="24" s="1"/>
  <c r="AO1963" i="24"/>
  <c r="A1963" i="24" s="1"/>
  <c r="AO1964" i="24"/>
  <c r="AO1965" i="24"/>
  <c r="AO1966" i="24"/>
  <c r="AO1967" i="24"/>
  <c r="A1967" i="24" s="1"/>
  <c r="AO1968" i="24"/>
  <c r="AO1969" i="24"/>
  <c r="AO1970" i="24"/>
  <c r="A1970" i="24" s="1"/>
  <c r="AO1971" i="24"/>
  <c r="AO1972" i="24"/>
  <c r="AO1973" i="24"/>
  <c r="AO1974" i="24"/>
  <c r="AO1975" i="24"/>
  <c r="A1975" i="24" s="1"/>
  <c r="AO1976" i="24"/>
  <c r="A1976" i="24" s="1"/>
  <c r="AO1977" i="24"/>
  <c r="AO1978" i="24"/>
  <c r="A1978" i="24" s="1"/>
  <c r="AO1979" i="24"/>
  <c r="AO1980" i="24"/>
  <c r="AO1981" i="24"/>
  <c r="AO1982" i="24"/>
  <c r="AO1983" i="24"/>
  <c r="A1983" i="24" s="1"/>
  <c r="AO1984" i="24"/>
  <c r="AO1985" i="24"/>
  <c r="AO1986" i="24"/>
  <c r="A1986" i="24"/>
  <c r="AO1987" i="24"/>
  <c r="AO1988" i="24"/>
  <c r="A1988" i="24" s="1"/>
  <c r="AO1989" i="24"/>
  <c r="AO1990" i="24"/>
  <c r="AO1991" i="24"/>
  <c r="A1991" i="24" s="1"/>
  <c r="AO1992" i="24"/>
  <c r="AO1993" i="24"/>
  <c r="AO1994" i="24"/>
  <c r="A1994" i="24"/>
  <c r="AO1995" i="24"/>
  <c r="AO1996" i="24"/>
  <c r="AO1997" i="24"/>
  <c r="AO1998" i="24"/>
  <c r="AO1999" i="24"/>
  <c r="A1999" i="24"/>
  <c r="AO2000" i="24"/>
  <c r="AO2001" i="24"/>
  <c r="AO2002" i="24"/>
  <c r="A2002" i="24" s="1"/>
  <c r="AO2003" i="24"/>
  <c r="AO2004" i="24"/>
  <c r="AO2005" i="24"/>
  <c r="AO2006" i="24"/>
  <c r="AO2007" i="24"/>
  <c r="A2007" i="24"/>
  <c r="AO2008" i="24"/>
  <c r="A2008" i="24" s="1"/>
  <c r="AO2009" i="24"/>
  <c r="AO2010" i="24"/>
  <c r="A2010" i="24" s="1"/>
  <c r="AO2011" i="24"/>
  <c r="AO2012" i="24"/>
  <c r="AO2013" i="24"/>
  <c r="A2013" i="24" s="1"/>
  <c r="AO2014" i="24"/>
  <c r="AO2015" i="24"/>
  <c r="A2015" i="24"/>
  <c r="AO2016" i="24"/>
  <c r="AO2017" i="24"/>
  <c r="AO2018" i="24"/>
  <c r="A2018" i="24" s="1"/>
  <c r="AO2019" i="24"/>
  <c r="AO2020" i="24"/>
  <c r="AO2021" i="24"/>
  <c r="AO2022" i="24"/>
  <c r="AO2023" i="24"/>
  <c r="A2023" i="24" s="1"/>
  <c r="AO2024" i="24"/>
  <c r="AO2025" i="24"/>
  <c r="AO2026" i="24"/>
  <c r="A2026" i="24" s="1"/>
  <c r="AO2027" i="24"/>
  <c r="AO2028" i="24"/>
  <c r="AO2029" i="24"/>
  <c r="AO2030" i="24"/>
  <c r="AO2031" i="24"/>
  <c r="A2031" i="24" s="1"/>
  <c r="AO2032" i="24"/>
  <c r="A2032" i="24" s="1"/>
  <c r="AO2033" i="24"/>
  <c r="AO2034" i="24"/>
  <c r="A2034" i="24"/>
  <c r="AO2035" i="24"/>
  <c r="AO2036" i="24"/>
  <c r="AO2037" i="24"/>
  <c r="AO2038" i="24"/>
  <c r="AO2039" i="24"/>
  <c r="A2039" i="24" s="1"/>
  <c r="AO2040" i="24"/>
  <c r="A2040" i="24"/>
  <c r="AO2041" i="24"/>
  <c r="AO2042" i="24"/>
  <c r="A2042" i="24"/>
  <c r="AO2043" i="24"/>
  <c r="AO2044" i="24"/>
  <c r="A2044" i="24" s="1"/>
  <c r="AO2045" i="24"/>
  <c r="AO2046" i="24"/>
  <c r="AO2047" i="24"/>
  <c r="A2047" i="24" s="1"/>
  <c r="AO2048" i="24"/>
  <c r="AO2049" i="24"/>
  <c r="AO2050" i="24"/>
  <c r="A2050" i="24"/>
  <c r="AO2051" i="24"/>
  <c r="AO2052" i="24"/>
  <c r="AO2053" i="24"/>
  <c r="AO2054" i="24"/>
  <c r="A2054" i="24" s="1"/>
  <c r="AO2055" i="24"/>
  <c r="A2055" i="24"/>
  <c r="AO2056" i="24"/>
  <c r="AO2057" i="24"/>
  <c r="A2057" i="24" s="1"/>
  <c r="AO2058" i="24"/>
  <c r="A2058" i="24" s="1"/>
  <c r="AO2059" i="24"/>
  <c r="AO2060" i="24"/>
  <c r="AO2061" i="24"/>
  <c r="AO2062" i="24"/>
  <c r="AO2063" i="24"/>
  <c r="A2063" i="24"/>
  <c r="AO2064" i="24"/>
  <c r="AO2065" i="24"/>
  <c r="A2065" i="24" s="1"/>
  <c r="AO2066" i="24"/>
  <c r="A2066" i="24" s="1"/>
  <c r="AO2067" i="24"/>
  <c r="AO2068" i="24"/>
  <c r="AO2069" i="24"/>
  <c r="AO2070" i="24"/>
  <c r="A2070" i="24" s="1"/>
  <c r="AO2071" i="24"/>
  <c r="A2071" i="24" s="1"/>
  <c r="AO2072" i="24"/>
  <c r="A2072" i="24" s="1"/>
  <c r="AO2073" i="24"/>
  <c r="AO2074" i="24"/>
  <c r="A2074" i="24" s="1"/>
  <c r="AO2075" i="24"/>
  <c r="AO2076" i="24"/>
  <c r="AO2077" i="24"/>
  <c r="A2077" i="24" s="1"/>
  <c r="AO2078" i="24"/>
  <c r="AO2079" i="24"/>
  <c r="A2079" i="24"/>
  <c r="AO2080" i="24"/>
  <c r="AO2081" i="24"/>
  <c r="AO2082" i="24"/>
  <c r="A2082" i="24" s="1"/>
  <c r="AO2083" i="24"/>
  <c r="AO2084" i="24"/>
  <c r="AO2085" i="24"/>
  <c r="AO2086" i="24"/>
  <c r="AO2087" i="24"/>
  <c r="A2087" i="24" s="1"/>
  <c r="AO2088" i="24"/>
  <c r="A2088" i="24" s="1"/>
  <c r="AO2089" i="24"/>
  <c r="AO2090" i="24"/>
  <c r="A2090" i="24"/>
  <c r="AO2091" i="24"/>
  <c r="AO2092" i="24"/>
  <c r="AO2093" i="24"/>
  <c r="AO2094" i="24"/>
  <c r="AO2095" i="24"/>
  <c r="A2095" i="24" s="1"/>
  <c r="AO2096" i="24"/>
  <c r="AO2097" i="24"/>
  <c r="AO2098" i="24"/>
  <c r="A2098" i="24" s="1"/>
  <c r="AO2099" i="24"/>
  <c r="A2099" i="24" s="1"/>
  <c r="AO2100" i="24"/>
  <c r="AO2101" i="24"/>
  <c r="AO2102" i="24"/>
  <c r="AO2103" i="24"/>
  <c r="A2103" i="24"/>
  <c r="AO2104" i="24"/>
  <c r="A2104" i="24" s="1"/>
  <c r="AO2105" i="24"/>
  <c r="AO2106" i="24"/>
  <c r="A2106" i="24"/>
  <c r="AO2107" i="24"/>
  <c r="AO2108" i="24"/>
  <c r="A2108" i="24"/>
  <c r="AO2109" i="24"/>
  <c r="AO2110" i="24"/>
  <c r="AO2111" i="24"/>
  <c r="A2111" i="24" s="1"/>
  <c r="AO2112" i="24"/>
  <c r="A2112" i="24" s="1"/>
  <c r="AO2113" i="24"/>
  <c r="A2113" i="24" s="1"/>
  <c r="AO2114" i="24"/>
  <c r="A2114" i="24"/>
  <c r="AO2115" i="24"/>
  <c r="AO2116" i="24"/>
  <c r="AO2117" i="24"/>
  <c r="AO2118" i="24"/>
  <c r="AO2119" i="24"/>
  <c r="A2119" i="24"/>
  <c r="AO2120" i="24"/>
  <c r="AO2121" i="24"/>
  <c r="A2121" i="24" s="1"/>
  <c r="AO2122" i="24"/>
  <c r="A2122" i="24" s="1"/>
  <c r="AO2123" i="24"/>
  <c r="A2123" i="24" s="1"/>
  <c r="AO2124" i="24"/>
  <c r="AO2125" i="24"/>
  <c r="AO2126" i="24"/>
  <c r="A2126" i="24" s="1"/>
  <c r="AO2127" i="24"/>
  <c r="A2127" i="24" s="1"/>
  <c r="AO2128" i="24"/>
  <c r="A2128" i="24" s="1"/>
  <c r="AO2129" i="24"/>
  <c r="AO2130" i="24"/>
  <c r="A2130" i="24" s="1"/>
  <c r="AO2131" i="24"/>
  <c r="AO2132" i="24"/>
  <c r="AO2133" i="24"/>
  <c r="A2133" i="24" s="1"/>
  <c r="AO2134" i="24"/>
  <c r="A2134" i="24" s="1"/>
  <c r="AO2135" i="24"/>
  <c r="A2135" i="24"/>
  <c r="AO2136" i="24"/>
  <c r="A2136" i="24" s="1"/>
  <c r="AO2137" i="24"/>
  <c r="A2137" i="24" s="1"/>
  <c r="AO2138" i="24"/>
  <c r="A2138" i="24"/>
  <c r="AO2139" i="24"/>
  <c r="A2139" i="24" s="1"/>
  <c r="AO2140" i="24"/>
  <c r="A2140" i="24" s="1"/>
  <c r="AO2141" i="24"/>
  <c r="A2141" i="24" s="1"/>
  <c r="AO2142" i="24"/>
  <c r="AO2143" i="24"/>
  <c r="A2143" i="24" s="1"/>
  <c r="AO2144" i="24"/>
  <c r="AO2145" i="24"/>
  <c r="A2145" i="24"/>
  <c r="AO2146" i="24"/>
  <c r="A2146" i="24"/>
  <c r="AO2147" i="24"/>
  <c r="AO2148" i="24"/>
  <c r="A2148" i="24" s="1"/>
  <c r="AO2149" i="24"/>
  <c r="AO2150" i="24"/>
  <c r="AO2151" i="24"/>
  <c r="A2151" i="24"/>
  <c r="AO2152" i="24"/>
  <c r="A2152" i="24" s="1"/>
  <c r="AO2153" i="24"/>
  <c r="A2153" i="24" s="1"/>
  <c r="AO2154" i="24"/>
  <c r="A2154" i="24" s="1"/>
  <c r="AO2155" i="24"/>
  <c r="AO2156" i="24"/>
  <c r="AO2157" i="24"/>
  <c r="A2157" i="24" s="1"/>
  <c r="AO2158" i="24"/>
  <c r="A2158" i="24" s="1"/>
  <c r="AO2159" i="24"/>
  <c r="A2159" i="24" s="1"/>
  <c r="AO2160" i="24"/>
  <c r="A2160" i="24" s="1"/>
  <c r="AO2161" i="24"/>
  <c r="A2161" i="24" s="1"/>
  <c r="AO2162" i="24"/>
  <c r="A2162" i="24" s="1"/>
  <c r="AO2163" i="24"/>
  <c r="A2163" i="24" s="1"/>
  <c r="AO2164" i="24"/>
  <c r="A2164" i="24" s="1"/>
  <c r="AO2165" i="24"/>
  <c r="AO2166" i="24"/>
  <c r="A2166" i="24" s="1"/>
  <c r="AO2167" i="24"/>
  <c r="A2167" i="24" s="1"/>
  <c r="AO2168" i="24"/>
  <c r="AO2169" i="24"/>
  <c r="A2169" i="24"/>
  <c r="AO2170" i="24"/>
  <c r="A2170" i="24"/>
  <c r="AO2171" i="24"/>
  <c r="A2171" i="24" s="1"/>
  <c r="AO2172" i="24"/>
  <c r="AO2173" i="24"/>
  <c r="AO2174" i="24"/>
  <c r="A2174" i="24" s="1"/>
  <c r="AO2175" i="24"/>
  <c r="A2175" i="24"/>
  <c r="AO2176" i="24"/>
  <c r="A2176" i="24"/>
  <c r="AO2177" i="24"/>
  <c r="A2177" i="24" s="1"/>
  <c r="AO2178" i="24"/>
  <c r="A2178" i="24" s="1"/>
  <c r="AO2179" i="24"/>
  <c r="AO2180" i="24"/>
  <c r="A2180" i="24" s="1"/>
  <c r="AO2181" i="24"/>
  <c r="A2181" i="24" s="1"/>
  <c r="AO2182" i="24"/>
  <c r="AO2183" i="24"/>
  <c r="A2183" i="24" s="1"/>
  <c r="AO2184" i="24"/>
  <c r="AO2185" i="24"/>
  <c r="A2185" i="24" s="1"/>
  <c r="AO2186" i="24"/>
  <c r="A2186" i="24"/>
  <c r="AO2187" i="24"/>
  <c r="A2187" i="24" s="1"/>
  <c r="AO2188" i="24"/>
  <c r="A2188" i="24" s="1"/>
  <c r="AO2189" i="24"/>
  <c r="A2189" i="24" s="1"/>
  <c r="AO2190" i="24"/>
  <c r="AO2191" i="24"/>
  <c r="A2191" i="24" s="1"/>
  <c r="AO2192" i="24"/>
  <c r="A2192" i="24"/>
  <c r="AO2193" i="24"/>
  <c r="A2193" i="24"/>
  <c r="AO2194" i="24"/>
  <c r="A2194" i="24" s="1"/>
  <c r="AO2195" i="24"/>
  <c r="A2195" i="24" s="1"/>
  <c r="AO2196" i="24"/>
  <c r="AO2197" i="24"/>
  <c r="AO2198" i="24"/>
  <c r="A2198" i="24" s="1"/>
  <c r="AO2199" i="24"/>
  <c r="A2199" i="24"/>
  <c r="AO2200" i="24"/>
  <c r="A2200" i="24" s="1"/>
  <c r="AO2201" i="24"/>
  <c r="A2201" i="24" s="1"/>
  <c r="AO2202" i="24"/>
  <c r="A2202" i="24"/>
  <c r="AO2203" i="24"/>
  <c r="AO2204" i="24"/>
  <c r="AO2205" i="24"/>
  <c r="A2205" i="24" s="1"/>
  <c r="AO2206" i="24"/>
  <c r="A2206" i="24" s="1"/>
  <c r="AO2207" i="24"/>
  <c r="A2207" i="24" s="1"/>
  <c r="AO2208" i="24"/>
  <c r="A2208" i="24" s="1"/>
  <c r="AO2209" i="24"/>
  <c r="A2209" i="24"/>
  <c r="AO2210" i="24"/>
  <c r="A2210" i="24"/>
  <c r="AO2211" i="24"/>
  <c r="A2211" i="24" s="1"/>
  <c r="AO2212" i="24"/>
  <c r="AO2213" i="24"/>
  <c r="A2213" i="24" s="1"/>
  <c r="AO2214" i="24"/>
  <c r="A2214" i="24" s="1"/>
  <c r="AO2215" i="24"/>
  <c r="A2215" i="24" s="1"/>
  <c r="AO2216" i="24"/>
  <c r="AO2217" i="24"/>
  <c r="A2217" i="24" s="1"/>
  <c r="AO2218" i="24"/>
  <c r="A2218" i="24" s="1"/>
  <c r="AO2219" i="24"/>
  <c r="AO2220" i="24"/>
  <c r="AO2221" i="24"/>
  <c r="A2221" i="24" s="1"/>
  <c r="AO2222" i="24"/>
  <c r="A2222" i="24" s="1"/>
  <c r="AO2223" i="24"/>
  <c r="A2223" i="24" s="1"/>
  <c r="AO2224" i="24"/>
  <c r="A2224" i="24" s="1"/>
  <c r="AO2225" i="24"/>
  <c r="A2225" i="24" s="1"/>
  <c r="AO2226" i="24"/>
  <c r="A2226" i="24"/>
  <c r="AO2227" i="24"/>
  <c r="A2227" i="24" s="1"/>
  <c r="AO2228" i="24"/>
  <c r="A2228" i="24" s="1"/>
  <c r="AO2229" i="24"/>
  <c r="A2229" i="24" s="1"/>
  <c r="AO2230" i="24"/>
  <c r="AO2231" i="24"/>
  <c r="A2231" i="24" s="1"/>
  <c r="AO2232" i="24"/>
  <c r="AO2233" i="24"/>
  <c r="A2233" i="24"/>
  <c r="AO2234" i="24"/>
  <c r="A2234" i="24"/>
  <c r="AO2235" i="24"/>
  <c r="AO2236" i="24"/>
  <c r="AO2237" i="24"/>
  <c r="AO2238" i="24"/>
  <c r="A2238" i="24" s="1"/>
  <c r="AO2239" i="24"/>
  <c r="A2239" i="24"/>
  <c r="AO2240" i="24"/>
  <c r="A2240" i="24"/>
  <c r="AO2241" i="24"/>
  <c r="A2241" i="24" s="1"/>
  <c r="AO2242" i="24"/>
  <c r="A2242" i="24" s="1"/>
  <c r="AO2243" i="24"/>
  <c r="A2243" i="24" s="1"/>
  <c r="AO2244" i="24"/>
  <c r="A2244" i="24" s="1"/>
  <c r="AO2245" i="24"/>
  <c r="A2245" i="24" s="1"/>
  <c r="AO2246" i="24"/>
  <c r="A2246" i="24" s="1"/>
  <c r="AO2247" i="24"/>
  <c r="A2247" i="24" s="1"/>
  <c r="AO2248" i="24"/>
  <c r="AO2249" i="24"/>
  <c r="A2249" i="24"/>
  <c r="AO2250" i="24"/>
  <c r="A2250" i="24"/>
  <c r="AO2251" i="24"/>
  <c r="AO2252" i="24"/>
  <c r="A2252" i="24" s="1"/>
  <c r="AO2253" i="24"/>
  <c r="AO2254" i="24"/>
  <c r="AO2255" i="24"/>
  <c r="A2255" i="24" s="1"/>
  <c r="AO2256" i="24"/>
  <c r="A2256" i="24" s="1"/>
  <c r="AO2257" i="24"/>
  <c r="A2257" i="24" s="1"/>
  <c r="AO2258" i="24"/>
  <c r="A2258" i="24" s="1"/>
  <c r="AO2259" i="24"/>
  <c r="A2259" i="24" s="1"/>
  <c r="AO2260" i="24"/>
  <c r="AO2261" i="24"/>
  <c r="A2261" i="24" s="1"/>
  <c r="AO2262" i="24"/>
  <c r="A2262" i="24" s="1"/>
  <c r="AO2263" i="24"/>
  <c r="A2263" i="24" s="1"/>
  <c r="AO2264" i="24"/>
  <c r="A2264" i="24" s="1"/>
  <c r="AO2265" i="24"/>
  <c r="A2265" i="24" s="1"/>
  <c r="AO2266" i="24"/>
  <c r="A2266" i="24"/>
  <c r="AO2267" i="24"/>
  <c r="A2267" i="24" s="1"/>
  <c r="AO2268" i="24"/>
  <c r="A2268" i="24" s="1"/>
  <c r="AO2269" i="24"/>
  <c r="A2269" i="24" s="1"/>
  <c r="AO2270" i="24"/>
  <c r="AO2271" i="24"/>
  <c r="A2271" i="24"/>
  <c r="AO2272" i="24"/>
  <c r="A2272" i="24" s="1"/>
  <c r="AO2273" i="24"/>
  <c r="A2273" i="24" s="1"/>
  <c r="AO2274" i="24"/>
  <c r="A2274" i="24" s="1"/>
  <c r="AO2275" i="24"/>
  <c r="AO2276" i="24"/>
  <c r="A2276" i="24" s="1"/>
  <c r="AO2277" i="24"/>
  <c r="A2277" i="24" s="1"/>
  <c r="AO2278" i="24"/>
  <c r="AO2279" i="24"/>
  <c r="A2279" i="24" s="1"/>
  <c r="AO2280" i="24"/>
  <c r="A2280" i="24" s="1"/>
  <c r="AO2281" i="24"/>
  <c r="A2281" i="24"/>
  <c r="AO2282" i="24"/>
  <c r="A2282" i="24" s="1"/>
  <c r="AO2283" i="24"/>
  <c r="A2283" i="24" s="1"/>
  <c r="AO2284" i="24"/>
  <c r="A2284" i="24" s="1"/>
  <c r="AO2285" i="24"/>
  <c r="A2285" i="24" s="1"/>
  <c r="AO2286" i="24"/>
  <c r="AO2287" i="24"/>
  <c r="A2287" i="24"/>
  <c r="AO2288" i="24"/>
  <c r="A2288" i="24" s="1"/>
  <c r="AO2289" i="24"/>
  <c r="A2289" i="24"/>
  <c r="AO2290" i="24"/>
  <c r="A2290" i="24" s="1"/>
  <c r="AO2291" i="24"/>
  <c r="A2291" i="24"/>
  <c r="AO2292" i="24"/>
  <c r="A2292" i="24"/>
  <c r="AO2293" i="24"/>
  <c r="AO2294" i="24"/>
  <c r="A2294" i="24" s="1"/>
  <c r="AO2295" i="24"/>
  <c r="A2295" i="24" s="1"/>
  <c r="AO2296" i="24"/>
  <c r="A2296" i="24"/>
  <c r="AO2297" i="24"/>
  <c r="A2297" i="24"/>
  <c r="AO2298" i="24"/>
  <c r="A2298" i="24"/>
  <c r="AO2299" i="24"/>
  <c r="A2299" i="24" s="1"/>
  <c r="AO2300" i="24"/>
  <c r="A2300" i="24" s="1"/>
  <c r="AO2301" i="24"/>
  <c r="AO2302" i="24"/>
  <c r="AO2303" i="24"/>
  <c r="A2303" i="24"/>
  <c r="AO2304" i="24"/>
  <c r="A2304" i="24" s="1"/>
  <c r="AO2305" i="24"/>
  <c r="A2305" i="24" s="1"/>
  <c r="AO2306" i="24"/>
  <c r="A2306" i="24"/>
  <c r="AO2307" i="24"/>
  <c r="A2307" i="24"/>
  <c r="AO2308" i="24"/>
  <c r="A2308" i="24" s="1"/>
  <c r="AO2309" i="24"/>
  <c r="A2309" i="24" s="1"/>
  <c r="AO2310" i="24"/>
  <c r="A2310" i="24" s="1"/>
  <c r="AO2311" i="24"/>
  <c r="A2311" i="24"/>
  <c r="AO2312" i="24"/>
  <c r="A2312" i="24"/>
  <c r="AO2313" i="24"/>
  <c r="A2313" i="24" s="1"/>
  <c r="AO2314" i="24"/>
  <c r="A2314" i="24" s="1"/>
  <c r="AO2315" i="24"/>
  <c r="AO2316" i="24"/>
  <c r="A2316" i="24"/>
  <c r="AO2317" i="24"/>
  <c r="A2317" i="24" s="1"/>
  <c r="AO2318" i="24"/>
  <c r="A2318" i="24" s="1"/>
  <c r="AO2319" i="24"/>
  <c r="A2319" i="24"/>
  <c r="AO2320" i="24"/>
  <c r="A2320" i="24" s="1"/>
  <c r="AO2321" i="24"/>
  <c r="A2321" i="24"/>
  <c r="AO2322" i="24"/>
  <c r="A2322" i="24"/>
  <c r="AO2323" i="24"/>
  <c r="A2323" i="24" s="1"/>
  <c r="AO2324" i="24"/>
  <c r="A2324" i="24" s="1"/>
  <c r="AO2325" i="24"/>
  <c r="AO2326" i="24"/>
  <c r="AO2327" i="24"/>
  <c r="A2327" i="24"/>
  <c r="AO2328" i="24"/>
  <c r="A2328" i="24" s="1"/>
  <c r="AO2329" i="24"/>
  <c r="A2329" i="24" s="1"/>
  <c r="AO2330" i="24"/>
  <c r="A2330" i="24"/>
  <c r="AO2331" i="24"/>
  <c r="AO2332" i="24"/>
  <c r="A2332" i="24"/>
  <c r="AO2333" i="24"/>
  <c r="A2333" i="24" s="1"/>
  <c r="AO2334" i="24"/>
  <c r="A2334" i="24" s="1"/>
  <c r="AO2335" i="24"/>
  <c r="A2335" i="24" s="1"/>
  <c r="A2331" i="24"/>
  <c r="A2326" i="24"/>
  <c r="A2325" i="24"/>
  <c r="A2315" i="24"/>
  <c r="A2302" i="24"/>
  <c r="A2301" i="24"/>
  <c r="A2293" i="24"/>
  <c r="A2286" i="24"/>
  <c r="A2278" i="24"/>
  <c r="A2275" i="24"/>
  <c r="A2270" i="24"/>
  <c r="A2260" i="24"/>
  <c r="A2254" i="24"/>
  <c r="A2253" i="24"/>
  <c r="A2251" i="24"/>
  <c r="A2248" i="24"/>
  <c r="A2237" i="24"/>
  <c r="A2236" i="24"/>
  <c r="A2235" i="24"/>
  <c r="A2232" i="24"/>
  <c r="A2230" i="24"/>
  <c r="A2220" i="24"/>
  <c r="A2219" i="24"/>
  <c r="A2216" i="24"/>
  <c r="A2212" i="24"/>
  <c r="A2204" i="24"/>
  <c r="A2203" i="24"/>
  <c r="A2197" i="24"/>
  <c r="A2196" i="24"/>
  <c r="A2190" i="24"/>
  <c r="A2184" i="24"/>
  <c r="A2182" i="24"/>
  <c r="A2179" i="24"/>
  <c r="A2173" i="24"/>
  <c r="A2172" i="24"/>
  <c r="A2168" i="24"/>
  <c r="A2165" i="24"/>
  <c r="A2156" i="24"/>
  <c r="A2155" i="24"/>
  <c r="A2150" i="24"/>
  <c r="A2149" i="24"/>
  <c r="A2147" i="24"/>
  <c r="A2144" i="24"/>
  <c r="A2142" i="24"/>
  <c r="A2132" i="24"/>
  <c r="A2131" i="24"/>
  <c r="A2129" i="24"/>
  <c r="A2125" i="24"/>
  <c r="A2124" i="24"/>
  <c r="A2120" i="24"/>
  <c r="A2118" i="24"/>
  <c r="A2117" i="24"/>
  <c r="A2116" i="24"/>
  <c r="A2115" i="24"/>
  <c r="A2110" i="24"/>
  <c r="A2109" i="24"/>
  <c r="A2107" i="24"/>
  <c r="A2105" i="24"/>
  <c r="A2102" i="24"/>
  <c r="A2101" i="24"/>
  <c r="A2100" i="24"/>
  <c r="A2097" i="24"/>
  <c r="A2096" i="24"/>
  <c r="A2094" i="24"/>
  <c r="A2093" i="24"/>
  <c r="A2092" i="24"/>
  <c r="A2091" i="24"/>
  <c r="A2089" i="24"/>
  <c r="A2086" i="24"/>
  <c r="A2085" i="24"/>
  <c r="A2084" i="24"/>
  <c r="A2083" i="24"/>
  <c r="A2081" i="24"/>
  <c r="A2080" i="24"/>
  <c r="A2078" i="24"/>
  <c r="A2076" i="24"/>
  <c r="A2075" i="24"/>
  <c r="A2073" i="24"/>
  <c r="A2069" i="24"/>
  <c r="A2068" i="24"/>
  <c r="A2067" i="24"/>
  <c r="A2064" i="24"/>
  <c r="A2062" i="24"/>
  <c r="A2061" i="24"/>
  <c r="A2060" i="24"/>
  <c r="A2059" i="24"/>
  <c r="A2056" i="24"/>
  <c r="A2053" i="24"/>
  <c r="A2052" i="24"/>
  <c r="A2051" i="24"/>
  <c r="A2049" i="24"/>
  <c r="A2048" i="24"/>
  <c r="A2046" i="24"/>
  <c r="A2045" i="24"/>
  <c r="A2043" i="24"/>
  <c r="A2041" i="24"/>
  <c r="A2038" i="24"/>
  <c r="A2037" i="24"/>
  <c r="A2036" i="24"/>
  <c r="A2035" i="24"/>
  <c r="A2033" i="24"/>
  <c r="A2030" i="24"/>
  <c r="A2029" i="24"/>
  <c r="A2028" i="24"/>
  <c r="A2027" i="24"/>
  <c r="A2025" i="24"/>
  <c r="A2024" i="24"/>
  <c r="A2022" i="24"/>
  <c r="A2021" i="24"/>
  <c r="A2020" i="24"/>
  <c r="A2019" i="24"/>
  <c r="A2017" i="24"/>
  <c r="A2016" i="24"/>
  <c r="A2014" i="24"/>
  <c r="A2012" i="24"/>
  <c r="A2011" i="24"/>
  <c r="A2009" i="24"/>
  <c r="A2006" i="24"/>
  <c r="A2005" i="24"/>
  <c r="A2004" i="24"/>
  <c r="A2003" i="24"/>
  <c r="A2001" i="24"/>
  <c r="A2000" i="24"/>
  <c r="A1998" i="24"/>
  <c r="A1997" i="24"/>
  <c r="A1996" i="24"/>
  <c r="A1995" i="24"/>
  <c r="A1993" i="24"/>
  <c r="A1992" i="24"/>
  <c r="A1990" i="24"/>
  <c r="A1989" i="24"/>
  <c r="A1987" i="24"/>
  <c r="A1985" i="24"/>
  <c r="A1984" i="24"/>
  <c r="A1982" i="24"/>
  <c r="A1981" i="24"/>
  <c r="A1980" i="24"/>
  <c r="A1979" i="24"/>
  <c r="A1977" i="24"/>
  <c r="A1974" i="24"/>
  <c r="A1973" i="24"/>
  <c r="A1972" i="24"/>
  <c r="A1971" i="24"/>
  <c r="A1969" i="24"/>
  <c r="A1968" i="24"/>
  <c r="A1966" i="24"/>
  <c r="A1965" i="24"/>
  <c r="A1964" i="24"/>
  <c r="A1961" i="24"/>
  <c r="A1960" i="24"/>
  <c r="A1958" i="24"/>
  <c r="A1957" i="24"/>
  <c r="A1956" i="24"/>
  <c r="A1955" i="24"/>
  <c r="A1954" i="24"/>
  <c r="A1953" i="24"/>
  <c r="A1952" i="24"/>
  <c r="A1950" i="24"/>
  <c r="A1949" i="24"/>
  <c r="A1948" i="24"/>
  <c r="A1947" i="24"/>
  <c r="A1946" i="24"/>
  <c r="A1945" i="24"/>
  <c r="A1944" i="24"/>
  <c r="A1942" i="24"/>
  <c r="A1941" i="24"/>
  <c r="A1940" i="24"/>
  <c r="A1939" i="24"/>
  <c r="A1938" i="24"/>
  <c r="A1937" i="24"/>
  <c r="A1936" i="24"/>
  <c r="A1934" i="24"/>
  <c r="A1933" i="24"/>
  <c r="A1932" i="24"/>
  <c r="A1931" i="24"/>
  <c r="A1930" i="24"/>
  <c r="A1929" i="24"/>
  <c r="A1926" i="24"/>
  <c r="A1925" i="24"/>
  <c r="A1924" i="24"/>
  <c r="A1923" i="24"/>
  <c r="A1922" i="24"/>
  <c r="A1921" i="24"/>
  <c r="A1920" i="24"/>
  <c r="A1918" i="24"/>
  <c r="A1917" i="24"/>
  <c r="A1916" i="24"/>
  <c r="A1915" i="24"/>
  <c r="A1914" i="24"/>
  <c r="A1913" i="24"/>
  <c r="A1912" i="24"/>
  <c r="A1910" i="24"/>
  <c r="A1909" i="24"/>
  <c r="A1908" i="24"/>
  <c r="A1906" i="24"/>
  <c r="A1905" i="24"/>
  <c r="A1904" i="24"/>
  <c r="A1902" i="24"/>
  <c r="A1901" i="24"/>
  <c r="A1899" i="24"/>
  <c r="A1898" i="24"/>
  <c r="A1897" i="24"/>
  <c r="A1896" i="24"/>
  <c r="A1894" i="24"/>
  <c r="A1893" i="24"/>
  <c r="A1892" i="24"/>
  <c r="A1891" i="24"/>
  <c r="A1890" i="24"/>
  <c r="A1889" i="24"/>
  <c r="A1888" i="24"/>
  <c r="A1885" i="24"/>
  <c r="A1884" i="24"/>
  <c r="A1883" i="24"/>
  <c r="A1882" i="24"/>
  <c r="A1881" i="24"/>
  <c r="A1880" i="24"/>
  <c r="A1878" i="24"/>
  <c r="A1877" i="24"/>
  <c r="A1876" i="24"/>
  <c r="A1875" i="24"/>
  <c r="A1874" i="24"/>
  <c r="A1873" i="24"/>
  <c r="A1872" i="24"/>
  <c r="A1870" i="24"/>
  <c r="A1869" i="24"/>
  <c r="A1868" i="24"/>
  <c r="A1867" i="24"/>
  <c r="A1866" i="24"/>
  <c r="A1865" i="24"/>
  <c r="A1862" i="24"/>
  <c r="A1861" i="24"/>
  <c r="A1860" i="24"/>
  <c r="A1859" i="24"/>
  <c r="A1858" i="24"/>
  <c r="A1857" i="24"/>
  <c r="A1856" i="24"/>
  <c r="A1854" i="24"/>
  <c r="A1853" i="24"/>
  <c r="A1852" i="24"/>
  <c r="A1851" i="24"/>
  <c r="A1850" i="24"/>
  <c r="A1849" i="24"/>
  <c r="A1848" i="24"/>
  <c r="A1846" i="24"/>
  <c r="A1845" i="24"/>
  <c r="A1844" i="24"/>
  <c r="A1843" i="24"/>
  <c r="A1842" i="24"/>
  <c r="A1841" i="24"/>
  <c r="A1840" i="24"/>
  <c r="A1838" i="24"/>
  <c r="A1837" i="24"/>
  <c r="A1835" i="24"/>
  <c r="A1834" i="24"/>
  <c r="A1833" i="24"/>
  <c r="A1832" i="24"/>
  <c r="A1830" i="24"/>
  <c r="A1829" i="24"/>
  <c r="A1828" i="24"/>
  <c r="A1827" i="24"/>
  <c r="A1826" i="24"/>
  <c r="A1825" i="24"/>
  <c r="A1824" i="24"/>
  <c r="A1821" i="24"/>
  <c r="A1820" i="24"/>
  <c r="A1819" i="24"/>
  <c r="A1818" i="24"/>
  <c r="A1817" i="24"/>
  <c r="A1816" i="24"/>
  <c r="A1814" i="24"/>
  <c r="A1813" i="24"/>
  <c r="A1812" i="24"/>
  <c r="A1811" i="24"/>
  <c r="A1810" i="24"/>
  <c r="A1809" i="24"/>
  <c r="A1808" i="24"/>
  <c r="A1806" i="24"/>
  <c r="A1805" i="24"/>
  <c r="A1804" i="24"/>
  <c r="A1803" i="24"/>
  <c r="A1802" i="24"/>
  <c r="A1801" i="24"/>
  <c r="A1798" i="24"/>
  <c r="A1797" i="24"/>
  <c r="A1796" i="24"/>
  <c r="A1795" i="24"/>
  <c r="A1794" i="24"/>
  <c r="A1792" i="24"/>
  <c r="A1790" i="24"/>
  <c r="A1789" i="24"/>
  <c r="A1788" i="24"/>
  <c r="A1787" i="24"/>
  <c r="A1786" i="24"/>
  <c r="A1785" i="24"/>
  <c r="A1784" i="24"/>
  <c r="A1782" i="24"/>
  <c r="A1781" i="24"/>
  <c r="A1780" i="24"/>
  <c r="A1779" i="24"/>
  <c r="A1778" i="24"/>
  <c r="A1777" i="24"/>
  <c r="A1776" i="24"/>
  <c r="A1774" i="24"/>
  <c r="A1773" i="24"/>
  <c r="A1771" i="24"/>
  <c r="A1770" i="24"/>
  <c r="A1769" i="24"/>
  <c r="A1768" i="24"/>
  <c r="A1766" i="24"/>
  <c r="A1765" i="24"/>
  <c r="A1764" i="24"/>
  <c r="A1763" i="24"/>
  <c r="A1762" i="24"/>
  <c r="A1761" i="24"/>
  <c r="A1760" i="24"/>
  <c r="A1758" i="24"/>
  <c r="A1757" i="24"/>
  <c r="A1756" i="24"/>
  <c r="A1755" i="24"/>
  <c r="A1754" i="24"/>
  <c r="A1753" i="24"/>
  <c r="A1752" i="24"/>
  <c r="A1750" i="24"/>
  <c r="A1749" i="24"/>
  <c r="A1748" i="24"/>
  <c r="A1747" i="24"/>
  <c r="A1746" i="24"/>
  <c r="A1745" i="24"/>
  <c r="A1744" i="24"/>
  <c r="A1742" i="24"/>
  <c r="A1741" i="24"/>
  <c r="A1740" i="24"/>
  <c r="A1739" i="24"/>
  <c r="A1738" i="24"/>
  <c r="A1737" i="24"/>
  <c r="A1734" i="24"/>
  <c r="A1733" i="24"/>
  <c r="A1732" i="24"/>
  <c r="A1731" i="24"/>
  <c r="A1730" i="24"/>
  <c r="A1728" i="24"/>
  <c r="A1726" i="24"/>
  <c r="A1725" i="24"/>
  <c r="A1724" i="24"/>
  <c r="A1723" i="24"/>
  <c r="A1722" i="24"/>
  <c r="A1721" i="24"/>
  <c r="A1720" i="24"/>
  <c r="A1718" i="24"/>
  <c r="A1717" i="24"/>
  <c r="A1716" i="24"/>
  <c r="A1715" i="24"/>
  <c r="A1714" i="24"/>
  <c r="A1713" i="24"/>
  <c r="A1712" i="24"/>
  <c r="A1710" i="24"/>
  <c r="A1709" i="24"/>
  <c r="A1708" i="24"/>
  <c r="A1707" i="24"/>
  <c r="A1706" i="24"/>
  <c r="A1705" i="24"/>
  <c r="A1704" i="24"/>
  <c r="A1702" i="24"/>
  <c r="A1701" i="24"/>
  <c r="A1700" i="24"/>
  <c r="A1699" i="24"/>
  <c r="A1698" i="24"/>
  <c r="A1697" i="24"/>
  <c r="A1696" i="24"/>
  <c r="A1694" i="24"/>
  <c r="A1693" i="24"/>
  <c r="A1692" i="24"/>
  <c r="A1691" i="24"/>
  <c r="A1690" i="24"/>
  <c r="A1689" i="24"/>
  <c r="A1688" i="24"/>
  <c r="A1686" i="24"/>
  <c r="A1685" i="24"/>
  <c r="A1684" i="24"/>
  <c r="A1683" i="24"/>
  <c r="A1682" i="24"/>
  <c r="A1681" i="24"/>
  <c r="A1680" i="24"/>
  <c r="A1678" i="24"/>
  <c r="A1677" i="24"/>
  <c r="A1676" i="24"/>
  <c r="A1675" i="24"/>
  <c r="A1674" i="24"/>
  <c r="A1673" i="24"/>
  <c r="A1672" i="24"/>
  <c r="A1670" i="24"/>
  <c r="A1669" i="24"/>
  <c r="A1668" i="24"/>
  <c r="A1667" i="24"/>
  <c r="A1666" i="24"/>
  <c r="A1665" i="24"/>
  <c r="A1664" i="24"/>
  <c r="A1662" i="24"/>
  <c r="A1661" i="24"/>
  <c r="A1660" i="24"/>
  <c r="A1659" i="24"/>
  <c r="A1658" i="24"/>
  <c r="A1657" i="24"/>
  <c r="A1656" i="24"/>
  <c r="A1654" i="24"/>
  <c r="A1653" i="24"/>
  <c r="A1652" i="24"/>
  <c r="A1651" i="24"/>
  <c r="A1650" i="24"/>
  <c r="A1649" i="24"/>
  <c r="A1648" i="24"/>
  <c r="A1646" i="24"/>
  <c r="A1645" i="24"/>
  <c r="A1644" i="24"/>
  <c r="A1643" i="24"/>
  <c r="A1642" i="24"/>
  <c r="A1641" i="24"/>
  <c r="A1640" i="24"/>
  <c r="A1638" i="24"/>
  <c r="A1637" i="24"/>
  <c r="A1636" i="24"/>
  <c r="A1635" i="24"/>
  <c r="A1634" i="24"/>
  <c r="A1633" i="24"/>
  <c r="A1632" i="24"/>
  <c r="A1630" i="24"/>
  <c r="A1629" i="24"/>
  <c r="A1628" i="24"/>
  <c r="A1627" i="24"/>
  <c r="A1626" i="24"/>
  <c r="A1625" i="24"/>
  <c r="A1624" i="24"/>
  <c r="A1622" i="24"/>
  <c r="A1621" i="24"/>
  <c r="A1620" i="24"/>
  <c r="A1619" i="24"/>
  <c r="A1618" i="24"/>
  <c r="A1617" i="24"/>
  <c r="A1616" i="24"/>
  <c r="A1614" i="24"/>
  <c r="A1613" i="24"/>
  <c r="A1612" i="24"/>
  <c r="A1611" i="24"/>
  <c r="A1610" i="24"/>
  <c r="A1609" i="24"/>
  <c r="A1608" i="24"/>
  <c r="A1606" i="24"/>
  <c r="A1605" i="24"/>
  <c r="A1604" i="24"/>
  <c r="A1603" i="24"/>
  <c r="A1602" i="24"/>
  <c r="A1601" i="24"/>
  <c r="A1600" i="24"/>
  <c r="A1598" i="24"/>
  <c r="A1597" i="24"/>
  <c r="A1596" i="24"/>
  <c r="A1595" i="24"/>
  <c r="A1594" i="24"/>
  <c r="A1593" i="24"/>
  <c r="A1592" i="24"/>
  <c r="A1590" i="24"/>
  <c r="A1589" i="24"/>
  <c r="A1588" i="24"/>
  <c r="A1587" i="24"/>
  <c r="A1586" i="24"/>
  <c r="A1585" i="24"/>
  <c r="A1584" i="24"/>
  <c r="A1582" i="24"/>
  <c r="A1581" i="24"/>
  <c r="A1580" i="24"/>
  <c r="A1579" i="24"/>
  <c r="A1578" i="24"/>
  <c r="A1577" i="24"/>
  <c r="A1576" i="24"/>
  <c r="A1574" i="24"/>
  <c r="A1573" i="24"/>
  <c r="A1572" i="24"/>
  <c r="A1571" i="24"/>
  <c r="A1570" i="24"/>
  <c r="A1569" i="24"/>
  <c r="A1568" i="24"/>
  <c r="A1566" i="24"/>
  <c r="A1565" i="24"/>
  <c r="A1564" i="24"/>
  <c r="A1563" i="24"/>
  <c r="A1562" i="24"/>
  <c r="A1561" i="24"/>
  <c r="A1560" i="24"/>
  <c r="A1558" i="24"/>
  <c r="A1557" i="24"/>
  <c r="A1556" i="24"/>
  <c r="A1555" i="24"/>
  <c r="A1554" i="24"/>
  <c r="A1553" i="24"/>
  <c r="A1552" i="24"/>
  <c r="A1550" i="24"/>
  <c r="A1549" i="24"/>
  <c r="A1548" i="24"/>
  <c r="A1547" i="24"/>
  <c r="A1546" i="24"/>
  <c r="A1545" i="24"/>
  <c r="A1542" i="24"/>
  <c r="A1541" i="24"/>
  <c r="A1540" i="24"/>
  <c r="A1539" i="24"/>
  <c r="A1538" i="24"/>
  <c r="A1537" i="24"/>
  <c r="A1536" i="24"/>
  <c r="A1534" i="24"/>
  <c r="A1533" i="24"/>
  <c r="A1532" i="24"/>
  <c r="A1531" i="24"/>
  <c r="A1530" i="24"/>
  <c r="A1529" i="24"/>
  <c r="A1528" i="24"/>
  <c r="A1526" i="24"/>
  <c r="A1525" i="24"/>
  <c r="A1524" i="24"/>
  <c r="A1523" i="24"/>
  <c r="A1522" i="24"/>
  <c r="A1521" i="24"/>
  <c r="A1520" i="24"/>
  <c r="A1518" i="24"/>
  <c r="A1517" i="24"/>
  <c r="A1516" i="24"/>
  <c r="A1515" i="24"/>
  <c r="A1514" i="24"/>
  <c r="A1513" i="24"/>
  <c r="A1512" i="24"/>
  <c r="A1510" i="24"/>
  <c r="A1509" i="24"/>
  <c r="A1508" i="24"/>
  <c r="A1507" i="24"/>
  <c r="A1506" i="24"/>
  <c r="A1505" i="24"/>
  <c r="A1504" i="24"/>
  <c r="A1502" i="24"/>
  <c r="A1501" i="24"/>
  <c r="A1500" i="24"/>
  <c r="A1499" i="24"/>
  <c r="A1498" i="24"/>
  <c r="A1497" i="24"/>
  <c r="A1496" i="24"/>
  <c r="A1494" i="24"/>
  <c r="A1493" i="24"/>
  <c r="A1492" i="24"/>
  <c r="A1491" i="24"/>
  <c r="A1490" i="24"/>
  <c r="A1489" i="24"/>
  <c r="A1488" i="24"/>
  <c r="A1486" i="24"/>
  <c r="A1485" i="24"/>
  <c r="A1484" i="24"/>
  <c r="A1483" i="24"/>
  <c r="A1482" i="24"/>
  <c r="A1481" i="24"/>
  <c r="A1480" i="24"/>
  <c r="A1478" i="24"/>
  <c r="A1477" i="24"/>
  <c r="A1476" i="24"/>
  <c r="A1475" i="24"/>
  <c r="A1474" i="24"/>
  <c r="A1473" i="24"/>
  <c r="A1472" i="24"/>
  <c r="A1470" i="24"/>
  <c r="A1469" i="24"/>
  <c r="A1468" i="24"/>
  <c r="A1467" i="24"/>
  <c r="A1466" i="24"/>
  <c r="A1465" i="24"/>
  <c r="A1464" i="24"/>
  <c r="A1462" i="24"/>
  <c r="A1461" i="24"/>
  <c r="A1460" i="24"/>
  <c r="A1459" i="24"/>
  <c r="A1458" i="24"/>
  <c r="A1457" i="24"/>
  <c r="A1456" i="24"/>
  <c r="A1454" i="24"/>
  <c r="A1453" i="24"/>
  <c r="A1451" i="24"/>
  <c r="A1450" i="24"/>
  <c r="A1449" i="24"/>
  <c r="A1448" i="24"/>
  <c r="A1446" i="24"/>
  <c r="A1444" i="24"/>
  <c r="A1443" i="24"/>
  <c r="A1442" i="24"/>
  <c r="A1441" i="24"/>
  <c r="A1440" i="24"/>
  <c r="A1438" i="24"/>
  <c r="A1437" i="24"/>
  <c r="A1436" i="24"/>
  <c r="A1435" i="24"/>
  <c r="A1434" i="24"/>
  <c r="A1433" i="24"/>
  <c r="A1432" i="24"/>
  <c r="A1430" i="24"/>
  <c r="A1429" i="24"/>
  <c r="A1428" i="24"/>
  <c r="A1427" i="24"/>
  <c r="A1426" i="24"/>
  <c r="A1425" i="24"/>
  <c r="A1424" i="24"/>
  <c r="A1422" i="24"/>
  <c r="A1421" i="24"/>
  <c r="A1420" i="24"/>
  <c r="A1419" i="24"/>
  <c r="A1418" i="24"/>
  <c r="A1417" i="24"/>
  <c r="A1414" i="24"/>
  <c r="A1413" i="24"/>
  <c r="A1412" i="24"/>
  <c r="A1411" i="24"/>
  <c r="A1410" i="24"/>
  <c r="A1409" i="24"/>
  <c r="A1408" i="24"/>
  <c r="A1406" i="24"/>
  <c r="A1405" i="24"/>
  <c r="A1404" i="24"/>
  <c r="A1403" i="24"/>
  <c r="A1402" i="24"/>
  <c r="A1401" i="24"/>
  <c r="A1400" i="24"/>
  <c r="A1398" i="24"/>
  <c r="A1397" i="24"/>
  <c r="A1396" i="24"/>
  <c r="A1395" i="24"/>
  <c r="A1394" i="24"/>
  <c r="A1393" i="24"/>
  <c r="A1392" i="24"/>
  <c r="A1390" i="24"/>
  <c r="A1389" i="24"/>
  <c r="A1388" i="24"/>
  <c r="A1387" i="24"/>
  <c r="A1386" i="24"/>
  <c r="A1385" i="24"/>
  <c r="A1384" i="24"/>
  <c r="A1382" i="24"/>
  <c r="A1381" i="24"/>
  <c r="A1380" i="24"/>
  <c r="A1379" i="24"/>
  <c r="A1378" i="24"/>
  <c r="A1377" i="24"/>
  <c r="A1376" i="24"/>
  <c r="A1374" i="24"/>
  <c r="A1373" i="24"/>
  <c r="A1372" i="24"/>
  <c r="A1371" i="24"/>
  <c r="A1370" i="24"/>
  <c r="A1369" i="24"/>
  <c r="A1368" i="24"/>
  <c r="A1366" i="24"/>
  <c r="A1365" i="24"/>
  <c r="A1364" i="24"/>
  <c r="A1363" i="24"/>
  <c r="A1362" i="24"/>
  <c r="A1361" i="24"/>
  <c r="A1360" i="24"/>
  <c r="A1358" i="24"/>
  <c r="A1357" i="24"/>
  <c r="A1356" i="24"/>
  <c r="A1355" i="24"/>
  <c r="A1354" i="24"/>
  <c r="A1353" i="24"/>
  <c r="A1350" i="24"/>
  <c r="A1349" i="24"/>
  <c r="A1348" i="24"/>
  <c r="A1347" i="24"/>
  <c r="A1346" i="24"/>
  <c r="A1344" i="24"/>
  <c r="A1342" i="24"/>
  <c r="A1341" i="24"/>
  <c r="A1340" i="24"/>
  <c r="A1339" i="24"/>
  <c r="A1338" i="24"/>
  <c r="A1337" i="24"/>
  <c r="A1336" i="24"/>
  <c r="A1334" i="24"/>
  <c r="A1333" i="24"/>
  <c r="A1332" i="24"/>
  <c r="A1331" i="24"/>
  <c r="A1330" i="24"/>
  <c r="A1329" i="24"/>
  <c r="A1328" i="24"/>
  <c r="A1326" i="24"/>
  <c r="A1325" i="24"/>
  <c r="A1323" i="24"/>
  <c r="A1322" i="24"/>
  <c r="A1321" i="24"/>
  <c r="A1320" i="24"/>
  <c r="A1318" i="24"/>
  <c r="A1316" i="24"/>
  <c r="A1315" i="24"/>
  <c r="A1314" i="24"/>
  <c r="A1313" i="24"/>
  <c r="A1312" i="24"/>
  <c r="A1310" i="24"/>
  <c r="A1309" i="24"/>
  <c r="A1308" i="24"/>
  <c r="A1307" i="24"/>
  <c r="A1306" i="24"/>
  <c r="A1305" i="24"/>
  <c r="A1304" i="24"/>
  <c r="A1302" i="24"/>
  <c r="A1301" i="24"/>
  <c r="A1300" i="24"/>
  <c r="A1299" i="24"/>
  <c r="A1298" i="24"/>
  <c r="A1297" i="24"/>
  <c r="A1296" i="24"/>
  <c r="A1294" i="24"/>
  <c r="A1293" i="24"/>
  <c r="A1292" i="24"/>
  <c r="A1291" i="24"/>
  <c r="A1290" i="24"/>
  <c r="A1289" i="24"/>
  <c r="A1288" i="24"/>
  <c r="A1286" i="24"/>
  <c r="A1285" i="24"/>
  <c r="A1284" i="24"/>
  <c r="A1283" i="24"/>
  <c r="A1282" i="24"/>
  <c r="A1281" i="24"/>
  <c r="A1280" i="24"/>
  <c r="A1278" i="24"/>
  <c r="A1277" i="24"/>
  <c r="A1276" i="24"/>
  <c r="A1275" i="24"/>
  <c r="A1274" i="24"/>
  <c r="A1273" i="24"/>
  <c r="A1272" i="24"/>
  <c r="A1270" i="24"/>
  <c r="A1269" i="24"/>
  <c r="A1268" i="24"/>
  <c r="A1267" i="24"/>
  <c r="A1266" i="24"/>
  <c r="A1265" i="24"/>
  <c r="A1264" i="24"/>
  <c r="A1262" i="24"/>
  <c r="A1261" i="24"/>
  <c r="A1259" i="24"/>
  <c r="A1258" i="24"/>
  <c r="A1257" i="24"/>
  <c r="A1256" i="24"/>
  <c r="A1254" i="24"/>
  <c r="A1252" i="24"/>
  <c r="A1251" i="24"/>
  <c r="A1250" i="24"/>
  <c r="A1249" i="24"/>
  <c r="A1248" i="24"/>
  <c r="A1245" i="24"/>
  <c r="A1244" i="24"/>
  <c r="A1243" i="24"/>
  <c r="A1242" i="24"/>
  <c r="A1241" i="24"/>
  <c r="A1240" i="24"/>
  <c r="A1238" i="24"/>
  <c r="A1237" i="24"/>
  <c r="A1236" i="24"/>
  <c r="A1235" i="24"/>
  <c r="A1234" i="24"/>
  <c r="A1233" i="24"/>
  <c r="A1232" i="24"/>
  <c r="A1230" i="24"/>
  <c r="A1229" i="24"/>
  <c r="A1228" i="24"/>
  <c r="A1227" i="24"/>
  <c r="A1226" i="24"/>
  <c r="A1225" i="24"/>
  <c r="A1224" i="24"/>
  <c r="A1222" i="24"/>
  <c r="A1221" i="24"/>
  <c r="A1220" i="24"/>
  <c r="A1219" i="24"/>
  <c r="A1218" i="24"/>
  <c r="A1216" i="24"/>
  <c r="A1214" i="24"/>
  <c r="A1213" i="24"/>
  <c r="A1212" i="24"/>
  <c r="A1211" i="24"/>
  <c r="A1210" i="24"/>
  <c r="A1209" i="24"/>
  <c r="A1208" i="24"/>
  <c r="A1206" i="24"/>
  <c r="A1205" i="24"/>
  <c r="A1204" i="24"/>
  <c r="A1203" i="24"/>
  <c r="A1202" i="24"/>
  <c r="A1201" i="24"/>
  <c r="A1200" i="24"/>
  <c r="A1198" i="24"/>
  <c r="A1197" i="24"/>
  <c r="A1196" i="24"/>
  <c r="A1195" i="24"/>
  <c r="A1194" i="24"/>
  <c r="A1193" i="24"/>
  <c r="A1192" i="24"/>
  <c r="A1190" i="24"/>
  <c r="A1189" i="24"/>
  <c r="A1188" i="24"/>
  <c r="A1187" i="24"/>
  <c r="A1186" i="24"/>
  <c r="A1185" i="24"/>
  <c r="A1184" i="24"/>
  <c r="A1182" i="24"/>
  <c r="A1181" i="24"/>
  <c r="A1180" i="24"/>
  <c r="A1179" i="24"/>
  <c r="A1178" i="24"/>
  <c r="A1177" i="24"/>
  <c r="A1176" i="24"/>
  <c r="A1174" i="24"/>
  <c r="A1173" i="24"/>
  <c r="A1172" i="24"/>
  <c r="A1171" i="24"/>
  <c r="A1170" i="24"/>
  <c r="A1169" i="24"/>
  <c r="A1168" i="24"/>
  <c r="A1166" i="24"/>
  <c r="A1165" i="24"/>
  <c r="A1164" i="24"/>
  <c r="A1163" i="24"/>
  <c r="A1162" i="24"/>
  <c r="A1161" i="24"/>
  <c r="A1160" i="24"/>
  <c r="A1158" i="24"/>
  <c r="A1157" i="24"/>
  <c r="A1156" i="24"/>
  <c r="A1155" i="24"/>
  <c r="A1154" i="24"/>
  <c r="A1152" i="24"/>
  <c r="A1150" i="24"/>
  <c r="A1149" i="24"/>
  <c r="A1148" i="24"/>
  <c r="A1147" i="24"/>
  <c r="A1145" i="24"/>
  <c r="A1144" i="24"/>
  <c r="A1142" i="24"/>
  <c r="A1141" i="24"/>
  <c r="A1140" i="24"/>
  <c r="A1139" i="24"/>
  <c r="A1138" i="24"/>
  <c r="A1137" i="24"/>
  <c r="A1136" i="24"/>
  <c r="A1134" i="24"/>
  <c r="A1133" i="24"/>
  <c r="A1132" i="24"/>
  <c r="A1131" i="24"/>
  <c r="A1130" i="24"/>
  <c r="A1129" i="24"/>
  <c r="A1128" i="24"/>
  <c r="A1126" i="24"/>
  <c r="A1124" i="24"/>
  <c r="A1123" i="24"/>
  <c r="A1122" i="24"/>
  <c r="A1121" i="24"/>
  <c r="A1120" i="24"/>
  <c r="A1118" i="24"/>
  <c r="A1117" i="24"/>
  <c r="A1116" i="24"/>
  <c r="A1115" i="24"/>
  <c r="A1114" i="24"/>
  <c r="A1113" i="24"/>
  <c r="A1112" i="24"/>
  <c r="A1110" i="24"/>
  <c r="A1109" i="24"/>
  <c r="A1108" i="24"/>
  <c r="A1107" i="24"/>
  <c r="A1106" i="24"/>
  <c r="A1105" i="24"/>
  <c r="A1104" i="24"/>
  <c r="A1102" i="24"/>
  <c r="A1101" i="24"/>
  <c r="A1100" i="24"/>
  <c r="A1099" i="24"/>
  <c r="A1098" i="24"/>
  <c r="A1097" i="24"/>
  <c r="A1096" i="24"/>
  <c r="A1094" i="24"/>
  <c r="A1093" i="24"/>
  <c r="A1092" i="24"/>
  <c r="A1091" i="24"/>
  <c r="A1090" i="24"/>
  <c r="A1089" i="24"/>
  <c r="A1088" i="24"/>
  <c r="A1086" i="24"/>
  <c r="A1085" i="24"/>
  <c r="A1084" i="24"/>
  <c r="A1083" i="24"/>
  <c r="A1082" i="24"/>
  <c r="A1081" i="24"/>
  <c r="A1080" i="24"/>
  <c r="A1078" i="24"/>
  <c r="A1077" i="24"/>
  <c r="A1076" i="24"/>
  <c r="A1075" i="24"/>
  <c r="A1074" i="24"/>
  <c r="A1073" i="24"/>
  <c r="A1072" i="24"/>
  <c r="A1070" i="24"/>
  <c r="A1069" i="24"/>
  <c r="A1067" i="24"/>
  <c r="A1066" i="24"/>
  <c r="A1065" i="24"/>
  <c r="A1064" i="24"/>
  <c r="A1062" i="24"/>
  <c r="A1060" i="24"/>
  <c r="A1059" i="24"/>
  <c r="A1058" i="24"/>
  <c r="A1057" i="24"/>
  <c r="A1056" i="24"/>
  <c r="A1054" i="24"/>
  <c r="A1053" i="24"/>
  <c r="A1052" i="24"/>
  <c r="A1051" i="24"/>
  <c r="A1050" i="24"/>
  <c r="A1049" i="24"/>
  <c r="A1048" i="24"/>
  <c r="A1046" i="24"/>
  <c r="A1045" i="24"/>
  <c r="A1044" i="24"/>
  <c r="A1043" i="24"/>
  <c r="A1042" i="24"/>
  <c r="A1041" i="24"/>
  <c r="A1040" i="24"/>
  <c r="A1038" i="24"/>
  <c r="A1037" i="24"/>
  <c r="A1036" i="24"/>
  <c r="A1035" i="24"/>
  <c r="A1034" i="24"/>
  <c r="A1033" i="24"/>
  <c r="A1030" i="24"/>
  <c r="A1029" i="24"/>
  <c r="A1028" i="24"/>
  <c r="A1027" i="24"/>
  <c r="A1026" i="24"/>
  <c r="A1025" i="24"/>
  <c r="A1024" i="24"/>
  <c r="A1022" i="24"/>
  <c r="A1021" i="24"/>
  <c r="A1020" i="24"/>
  <c r="A1019" i="24"/>
  <c r="A1018" i="24"/>
  <c r="A1017" i="24"/>
  <c r="A1016" i="24"/>
  <c r="A1014" i="24"/>
  <c r="A1013" i="24"/>
  <c r="A1012" i="24"/>
  <c r="A1011" i="24"/>
  <c r="A1010" i="24"/>
  <c r="A1009" i="24"/>
  <c r="A1008" i="24"/>
  <c r="A1006" i="24"/>
  <c r="A1005" i="24"/>
  <c r="A1004" i="24"/>
  <c r="A1003" i="24"/>
  <c r="A1002" i="24"/>
  <c r="A1001" i="24"/>
  <c r="A1000" i="24"/>
  <c r="A998" i="24"/>
  <c r="A997" i="24"/>
  <c r="A996" i="24"/>
  <c r="A995" i="24"/>
  <c r="A994" i="24"/>
  <c r="A993" i="24"/>
  <c r="A992" i="24"/>
  <c r="A990" i="24"/>
  <c r="A989" i="24"/>
  <c r="A988" i="24"/>
  <c r="A987" i="24"/>
  <c r="A986" i="24"/>
  <c r="A985" i="24"/>
  <c r="A984" i="24"/>
  <c r="A982" i="24"/>
  <c r="A981" i="24"/>
  <c r="A980" i="24"/>
  <c r="A979" i="24"/>
  <c r="A978" i="24"/>
  <c r="A977" i="24"/>
  <c r="A976" i="24"/>
  <c r="A974" i="24"/>
  <c r="A973" i="24"/>
  <c r="A972" i="24"/>
  <c r="A971" i="24"/>
  <c r="A970" i="24"/>
  <c r="A969" i="24"/>
  <c r="A966" i="24"/>
  <c r="A965" i="24"/>
  <c r="A964" i="24"/>
  <c r="A963" i="24"/>
  <c r="A962" i="24"/>
  <c r="A960" i="24"/>
  <c r="A958" i="24"/>
  <c r="A957" i="24"/>
  <c r="A956" i="24"/>
  <c r="A955" i="24"/>
  <c r="A954" i="24"/>
  <c r="A953" i="24"/>
  <c r="A952" i="24"/>
  <c r="A950" i="24"/>
  <c r="A949" i="24"/>
  <c r="A948" i="24"/>
  <c r="A947" i="24"/>
  <c r="A946" i="24"/>
  <c r="A945" i="24"/>
  <c r="A944" i="24"/>
  <c r="A942" i="24"/>
  <c r="A941" i="24"/>
  <c r="A940" i="24"/>
  <c r="A939" i="24"/>
  <c r="A938" i="24"/>
  <c r="A937" i="24"/>
  <c r="A936" i="24"/>
  <c r="A934" i="24"/>
  <c r="A932" i="24"/>
  <c r="A931" i="24"/>
  <c r="A930" i="24"/>
  <c r="A929" i="24"/>
  <c r="A928" i="24"/>
  <c r="A926" i="24"/>
  <c r="A925" i="24"/>
  <c r="A924" i="24"/>
  <c r="A923" i="24"/>
  <c r="A922" i="24"/>
  <c r="A921" i="24"/>
  <c r="A920" i="24"/>
  <c r="A918" i="24"/>
  <c r="A917" i="24"/>
  <c r="A916" i="24"/>
  <c r="A915" i="24"/>
  <c r="A914" i="24"/>
  <c r="A913" i="24"/>
  <c r="A912" i="24"/>
  <c r="A910" i="24"/>
  <c r="A909" i="24"/>
  <c r="A908" i="24"/>
  <c r="A907" i="24"/>
  <c r="A906" i="24"/>
  <c r="A905" i="24"/>
  <c r="A904" i="24"/>
  <c r="A902" i="24"/>
  <c r="A901" i="24"/>
  <c r="A900" i="24"/>
  <c r="A899" i="24"/>
  <c r="A898" i="24"/>
  <c r="A897" i="24"/>
  <c r="A896" i="24"/>
  <c r="A894" i="24"/>
  <c r="A893" i="24"/>
  <c r="A892" i="24"/>
  <c r="A891" i="24"/>
  <c r="A890" i="24"/>
  <c r="A889" i="24"/>
  <c r="A888" i="24"/>
  <c r="A886" i="24"/>
  <c r="A885" i="24"/>
  <c r="A884" i="24"/>
  <c r="A883" i="24"/>
  <c r="A882" i="24"/>
  <c r="A881" i="24"/>
  <c r="A880" i="24"/>
  <c r="A878" i="24"/>
  <c r="A877" i="24"/>
  <c r="A875" i="24"/>
  <c r="A874" i="24"/>
  <c r="A873" i="24"/>
  <c r="A872" i="24"/>
  <c r="A870" i="24"/>
  <c r="A868" i="24"/>
  <c r="A867" i="24"/>
  <c r="A866" i="24"/>
  <c r="A865" i="24"/>
  <c r="A864" i="24"/>
  <c r="A861" i="24"/>
  <c r="A860" i="24"/>
  <c r="A859" i="24"/>
  <c r="A858" i="24"/>
  <c r="A857" i="24"/>
  <c r="A856" i="24"/>
  <c r="A854" i="24"/>
  <c r="A853" i="24"/>
  <c r="A852" i="24"/>
  <c r="A851" i="24"/>
  <c r="A850" i="24"/>
  <c r="A849" i="24"/>
  <c r="A848" i="24"/>
  <c r="A846" i="24"/>
  <c r="A845" i="24"/>
  <c r="A844" i="24"/>
  <c r="A843" i="24"/>
  <c r="A842" i="24"/>
  <c r="A841" i="24"/>
  <c r="A840" i="24"/>
  <c r="A838" i="24"/>
  <c r="A837" i="24"/>
  <c r="A836" i="24"/>
  <c r="A835" i="24"/>
  <c r="A834" i="24"/>
  <c r="A832" i="24"/>
  <c r="A830" i="24"/>
  <c r="A829" i="24"/>
  <c r="A828" i="24"/>
  <c r="A827" i="24"/>
  <c r="A826" i="24"/>
  <c r="A825" i="24"/>
  <c r="A824" i="24"/>
  <c r="A822" i="24"/>
  <c r="A821" i="24"/>
  <c r="A820" i="24"/>
  <c r="A819" i="24"/>
  <c r="A818" i="24"/>
  <c r="A817" i="24"/>
  <c r="A816" i="24"/>
  <c r="A814" i="24"/>
  <c r="A813" i="24"/>
  <c r="A812" i="24"/>
  <c r="A811" i="24"/>
  <c r="A810" i="24"/>
  <c r="A809" i="24"/>
  <c r="A808" i="24"/>
  <c r="A806" i="24"/>
  <c r="A805" i="24"/>
  <c r="A804" i="24"/>
  <c r="A803" i="24"/>
  <c r="A802" i="24"/>
  <c r="A801" i="24"/>
  <c r="A800" i="24"/>
  <c r="A798" i="24"/>
  <c r="A797" i="24"/>
  <c r="A796" i="24"/>
  <c r="A795" i="24"/>
  <c r="A794" i="24"/>
  <c r="A793" i="24"/>
  <c r="A792" i="24"/>
  <c r="A790" i="24"/>
  <c r="A789" i="24"/>
  <c r="A788" i="24"/>
  <c r="A787" i="24"/>
  <c r="A786" i="24"/>
  <c r="A785" i="24"/>
  <c r="A784" i="24"/>
  <c r="A782" i="24"/>
  <c r="A781" i="24"/>
  <c r="A780" i="24"/>
  <c r="A779" i="24"/>
  <c r="A778" i="24"/>
  <c r="A777" i="24"/>
  <c r="A776" i="24"/>
  <c r="A774" i="24"/>
  <c r="A773" i="24"/>
  <c r="A772" i="24"/>
  <c r="A771" i="24"/>
  <c r="A770" i="24"/>
  <c r="A768" i="24"/>
  <c r="A766" i="24"/>
  <c r="A765" i="24"/>
  <c r="A764" i="24"/>
  <c r="A763" i="24"/>
  <c r="A761" i="24"/>
  <c r="A760" i="24"/>
  <c r="A758" i="24"/>
  <c r="A757" i="24"/>
  <c r="A756" i="24"/>
  <c r="A755" i="24"/>
  <c r="A754" i="24"/>
  <c r="A753" i="24"/>
  <c r="A752" i="24"/>
  <c r="A750" i="24"/>
  <c r="A749" i="24"/>
  <c r="A748" i="24"/>
  <c r="A747" i="24"/>
  <c r="A746" i="24"/>
  <c r="A745" i="24"/>
  <c r="A744" i="24"/>
  <c r="A742" i="24"/>
  <c r="A741" i="24"/>
  <c r="A740" i="24"/>
  <c r="A739" i="24"/>
  <c r="A738" i="24"/>
  <c r="A737" i="24"/>
  <c r="A736" i="24"/>
  <c r="A734" i="24"/>
  <c r="A733" i="24"/>
  <c r="A732" i="24"/>
  <c r="A731" i="24"/>
  <c r="A730" i="24"/>
  <c r="A729" i="24"/>
  <c r="A728" i="24"/>
  <c r="A726" i="24"/>
  <c r="A725" i="24"/>
  <c r="A724" i="24"/>
  <c r="A723" i="24"/>
  <c r="A722" i="24"/>
  <c r="A721" i="24"/>
  <c r="A720" i="24"/>
  <c r="A718" i="24"/>
  <c r="A717" i="24"/>
  <c r="A716" i="24"/>
  <c r="A715" i="24"/>
  <c r="A714" i="24"/>
  <c r="A713" i="24"/>
  <c r="A712" i="24"/>
  <c r="A710" i="24"/>
  <c r="A709" i="24"/>
  <c r="A708" i="24"/>
  <c r="A707" i="24"/>
  <c r="A706" i="24"/>
  <c r="A705" i="24"/>
  <c r="A704" i="24"/>
  <c r="A702" i="24"/>
  <c r="A701" i="24"/>
  <c r="A700" i="24"/>
  <c r="A699" i="24"/>
  <c r="A698" i="24"/>
  <c r="A697" i="24"/>
  <c r="A696" i="24"/>
  <c r="A694" i="24"/>
  <c r="A693" i="24"/>
  <c r="A692" i="24"/>
  <c r="A691" i="24"/>
  <c r="A690" i="24"/>
  <c r="A689" i="24"/>
  <c r="A688" i="24"/>
  <c r="A686" i="24"/>
  <c r="A685" i="24"/>
  <c r="A684" i="24"/>
  <c r="A683" i="24"/>
  <c r="A682" i="24"/>
  <c r="A681" i="24"/>
  <c r="A680" i="24"/>
  <c r="A678" i="24"/>
  <c r="A677" i="24"/>
  <c r="A676" i="24"/>
  <c r="A675" i="24"/>
  <c r="A674" i="24"/>
  <c r="A673" i="24"/>
  <c r="A672" i="24"/>
  <c r="A670" i="24"/>
  <c r="A669" i="24"/>
  <c r="A668" i="24"/>
  <c r="A667" i="24"/>
  <c r="A666" i="24"/>
  <c r="A665" i="24"/>
  <c r="A664" i="24"/>
  <c r="A662" i="24"/>
  <c r="A661" i="24"/>
  <c r="A660" i="24"/>
  <c r="A659" i="24"/>
  <c r="A658" i="24"/>
  <c r="A657" i="24"/>
  <c r="A656" i="24"/>
  <c r="A654" i="24"/>
  <c r="A653" i="24"/>
  <c r="A652" i="24"/>
  <c r="A651" i="24"/>
  <c r="A650" i="24"/>
  <c r="A649" i="24"/>
  <c r="A646" i="24"/>
  <c r="A645" i="24"/>
  <c r="A644" i="24"/>
  <c r="A643" i="24"/>
  <c r="A642" i="24"/>
  <c r="A641" i="24"/>
  <c r="A640" i="24"/>
  <c r="A638" i="24"/>
  <c r="A637" i="24"/>
  <c r="A636" i="24"/>
  <c r="A635" i="24"/>
  <c r="A634" i="24"/>
  <c r="A633" i="24"/>
  <c r="A632" i="24"/>
  <c r="A630" i="24"/>
  <c r="A629" i="24"/>
  <c r="A628" i="24"/>
  <c r="A627" i="24"/>
  <c r="A626" i="24"/>
  <c r="A625" i="24"/>
  <c r="A624" i="24"/>
  <c r="A622" i="24"/>
  <c r="A621" i="24"/>
  <c r="A620" i="24"/>
  <c r="A619" i="24"/>
  <c r="A618" i="24"/>
  <c r="A617" i="24"/>
  <c r="A616" i="24"/>
  <c r="A614" i="24"/>
  <c r="A613" i="24"/>
  <c r="A612" i="24"/>
  <c r="A611" i="24"/>
  <c r="A610" i="24"/>
  <c r="A609" i="24"/>
  <c r="A608" i="24"/>
  <c r="A606" i="24"/>
  <c r="A605" i="24"/>
  <c r="A604" i="24"/>
  <c r="A603" i="24"/>
  <c r="A602" i="24"/>
  <c r="A601" i="24"/>
  <c r="A600" i="24"/>
  <c r="A598" i="24"/>
  <c r="A597" i="24"/>
  <c r="A596" i="24"/>
  <c r="A595" i="24"/>
  <c r="A594" i="24"/>
  <c r="A593" i="24"/>
  <c r="A592" i="24"/>
  <c r="A590" i="24"/>
  <c r="A589" i="24"/>
  <c r="A588" i="24"/>
  <c r="A587" i="24"/>
  <c r="A586" i="24"/>
  <c r="A585" i="24"/>
  <c r="A584" i="24"/>
  <c r="A582" i="24"/>
  <c r="A581" i="24"/>
  <c r="A580" i="24"/>
  <c r="A579" i="24"/>
  <c r="A578" i="24"/>
  <c r="A576" i="24"/>
  <c r="A574" i="24"/>
  <c r="A573" i="24"/>
  <c r="A572" i="24"/>
  <c r="A571" i="24"/>
  <c r="A569" i="24"/>
  <c r="A568" i="24"/>
  <c r="A566" i="24"/>
  <c r="A565" i="24"/>
  <c r="A564" i="24"/>
  <c r="A563" i="24"/>
  <c r="A562" i="24"/>
  <c r="A561" i="24"/>
  <c r="A560" i="24"/>
  <c r="A558" i="24"/>
  <c r="A557" i="24"/>
  <c r="A556" i="24"/>
  <c r="A555" i="24"/>
  <c r="A554" i="24"/>
  <c r="A553" i="24"/>
  <c r="A552" i="24"/>
  <c r="A550" i="24"/>
  <c r="A548" i="24"/>
  <c r="A547" i="24"/>
  <c r="A546" i="24"/>
  <c r="A545" i="24"/>
  <c r="A544" i="24"/>
  <c r="A542" i="24"/>
  <c r="A541" i="24"/>
  <c r="A540" i="24"/>
  <c r="A539" i="24"/>
  <c r="A538" i="24"/>
  <c r="A537" i="24"/>
  <c r="A536" i="24"/>
  <c r="A534" i="24"/>
  <c r="A533" i="24"/>
  <c r="A532" i="24"/>
  <c r="A531" i="24"/>
  <c r="A530" i="24"/>
  <c r="A529" i="24"/>
  <c r="A528" i="24"/>
  <c r="A526" i="24"/>
  <c r="A525" i="24"/>
  <c r="A524" i="24"/>
  <c r="A523" i="24"/>
  <c r="A522" i="24"/>
  <c r="A521" i="24"/>
  <c r="A520" i="24"/>
  <c r="A518" i="24"/>
  <c r="A517" i="24"/>
  <c r="A516" i="24"/>
  <c r="A515" i="24"/>
  <c r="A514" i="24"/>
  <c r="A513" i="24"/>
  <c r="A512" i="24"/>
  <c r="A510" i="24"/>
  <c r="A509" i="24"/>
  <c r="A508" i="24"/>
  <c r="A507" i="24"/>
  <c r="A506" i="24"/>
  <c r="A505" i="24"/>
  <c r="A504" i="24"/>
  <c r="A502" i="24"/>
  <c r="A501" i="24"/>
  <c r="A500" i="24"/>
  <c r="A499" i="24"/>
  <c r="A498" i="24"/>
  <c r="A497" i="24"/>
  <c r="A496" i="24"/>
  <c r="A494" i="24"/>
  <c r="A493" i="24"/>
  <c r="A491" i="24"/>
  <c r="A490" i="24"/>
  <c r="A489" i="24"/>
  <c r="A488" i="24"/>
  <c r="A486" i="24"/>
  <c r="A484" i="24"/>
  <c r="A483" i="24"/>
  <c r="A482" i="24"/>
  <c r="A481" i="24"/>
  <c r="A480" i="24"/>
  <c r="A478" i="24"/>
  <c r="A477" i="24"/>
  <c r="A476" i="24"/>
  <c r="A475" i="24"/>
  <c r="A474" i="24"/>
  <c r="A473" i="24"/>
  <c r="A472" i="24"/>
  <c r="A470" i="24"/>
  <c r="A469" i="24"/>
  <c r="A468" i="24"/>
  <c r="A467" i="24"/>
  <c r="A466" i="24"/>
  <c r="A465" i="24"/>
  <c r="A464" i="24"/>
  <c r="A462" i="24"/>
  <c r="A461" i="24"/>
  <c r="A460" i="24"/>
  <c r="A459" i="24"/>
  <c r="A458" i="24"/>
  <c r="A457" i="24"/>
  <c r="A454" i="24"/>
  <c r="A453" i="24"/>
  <c r="A452" i="24"/>
  <c r="A451" i="24"/>
  <c r="A450" i="24"/>
  <c r="A449" i="24"/>
  <c r="A448" i="24"/>
  <c r="A446" i="24"/>
  <c r="A445" i="24"/>
  <c r="A444" i="24"/>
  <c r="A443" i="24"/>
  <c r="A442" i="24"/>
  <c r="A441" i="24"/>
  <c r="A440" i="24"/>
  <c r="A438" i="24"/>
  <c r="A437" i="24"/>
  <c r="A436" i="24"/>
  <c r="A435" i="24"/>
  <c r="A434" i="24"/>
  <c r="A433" i="24"/>
  <c r="A432" i="24"/>
  <c r="A430" i="24"/>
  <c r="A429" i="24"/>
  <c r="A428" i="24"/>
  <c r="A427" i="24"/>
  <c r="A426" i="24"/>
  <c r="A425" i="24"/>
  <c r="A424" i="24"/>
  <c r="A422" i="24"/>
  <c r="A421" i="24"/>
  <c r="A420" i="24"/>
  <c r="A419" i="24"/>
  <c r="A418" i="24"/>
  <c r="A417" i="24"/>
  <c r="A416" i="24"/>
  <c r="A414" i="24"/>
  <c r="A413" i="24"/>
  <c r="A412" i="24"/>
  <c r="A411" i="24"/>
  <c r="A410" i="24"/>
  <c r="A409" i="24"/>
  <c r="A408" i="24"/>
  <c r="A406" i="24"/>
  <c r="A405" i="24"/>
  <c r="A404" i="24"/>
  <c r="A403" i="24"/>
  <c r="A402" i="24"/>
  <c r="A401" i="24"/>
  <c r="A400" i="24"/>
  <c r="A398" i="24"/>
  <c r="A397" i="24"/>
  <c r="A396" i="24"/>
  <c r="A395" i="24"/>
  <c r="A394" i="24"/>
  <c r="A393" i="24"/>
  <c r="A390" i="24"/>
  <c r="A389" i="24"/>
  <c r="A388" i="24"/>
  <c r="A387" i="24"/>
  <c r="A386" i="24"/>
  <c r="A385" i="24"/>
  <c r="A384" i="24"/>
  <c r="A382" i="24"/>
  <c r="A381" i="24"/>
  <c r="A380" i="24"/>
  <c r="A379" i="24"/>
  <c r="A378" i="24"/>
  <c r="A377" i="24"/>
  <c r="A376" i="24"/>
  <c r="A374" i="24"/>
  <c r="A373" i="24"/>
  <c r="A372" i="24"/>
  <c r="A371" i="24"/>
  <c r="A370" i="24"/>
  <c r="A369" i="24"/>
  <c r="A368" i="24"/>
  <c r="A366" i="24"/>
  <c r="A365" i="24"/>
  <c r="A364" i="24"/>
  <c r="A363" i="24"/>
  <c r="A362" i="24"/>
  <c r="A361" i="24"/>
  <c r="A360" i="24"/>
  <c r="A358" i="24"/>
  <c r="A357" i="24"/>
  <c r="A356" i="24"/>
  <c r="A355" i="24"/>
  <c r="A354" i="24"/>
  <c r="A353" i="24"/>
  <c r="A352" i="24"/>
  <c r="A350" i="24"/>
  <c r="A349" i="24"/>
  <c r="A348" i="24"/>
  <c r="A347" i="24"/>
  <c r="A346" i="24"/>
  <c r="A345" i="24"/>
  <c r="A344" i="24"/>
  <c r="A342" i="24"/>
  <c r="A341" i="24"/>
  <c r="A340" i="24"/>
  <c r="A339" i="24"/>
  <c r="A338" i="24"/>
  <c r="A337" i="24"/>
  <c r="A336" i="24"/>
  <c r="A334" i="24"/>
  <c r="A333" i="24"/>
  <c r="A332" i="24"/>
  <c r="A331" i="24"/>
  <c r="A330" i="24"/>
  <c r="A329" i="24"/>
  <c r="A328" i="24"/>
  <c r="A326" i="24"/>
  <c r="A325" i="24"/>
  <c r="A324" i="24"/>
  <c r="A323" i="24"/>
  <c r="A322" i="24"/>
  <c r="A321" i="24"/>
  <c r="A320" i="24"/>
  <c r="A318" i="24"/>
  <c r="A317" i="24"/>
  <c r="A316" i="24"/>
  <c r="A315" i="24"/>
  <c r="A314" i="24"/>
  <c r="A313" i="24"/>
  <c r="A312" i="24"/>
  <c r="A310" i="24"/>
  <c r="A309" i="24"/>
  <c r="A308" i="24"/>
  <c r="A307" i="24"/>
  <c r="A306" i="24"/>
  <c r="A305" i="24"/>
  <c r="A304" i="24"/>
  <c r="A302" i="24"/>
  <c r="A301" i="24"/>
  <c r="A299" i="24"/>
  <c r="A298" i="24"/>
  <c r="A297" i="24"/>
  <c r="A296" i="24"/>
  <c r="A294" i="24"/>
  <c r="A292" i="24"/>
  <c r="A291" i="24"/>
  <c r="A290" i="24"/>
  <c r="A289" i="24"/>
  <c r="A288" i="24"/>
  <c r="A286" i="24"/>
  <c r="A285" i="24"/>
  <c r="A284" i="24"/>
  <c r="A283" i="24"/>
  <c r="A282" i="24"/>
  <c r="A281" i="24"/>
  <c r="A280" i="24"/>
  <c r="A278" i="24"/>
  <c r="A277" i="24"/>
  <c r="A276" i="24"/>
  <c r="A275" i="24"/>
  <c r="A274" i="24"/>
  <c r="A273" i="24"/>
  <c r="A272" i="24"/>
  <c r="A270" i="24"/>
  <c r="A269" i="24"/>
  <c r="A268" i="24"/>
  <c r="A267" i="24"/>
  <c r="A266" i="24"/>
  <c r="A265" i="24"/>
  <c r="A262" i="24"/>
  <c r="A261" i="24"/>
  <c r="A260" i="24"/>
  <c r="A259" i="24"/>
  <c r="A258" i="24"/>
  <c r="A257" i="24"/>
  <c r="A256" i="24"/>
  <c r="A254" i="24"/>
  <c r="A253" i="24"/>
  <c r="A252" i="24"/>
  <c r="A251" i="24"/>
  <c r="A250" i="24"/>
  <c r="A249" i="24"/>
  <c r="A248" i="24"/>
  <c r="A246" i="24"/>
  <c r="A245" i="24"/>
  <c r="A244" i="24"/>
  <c r="A243" i="24"/>
  <c r="A242" i="24"/>
  <c r="A241" i="24"/>
  <c r="A240" i="24"/>
  <c r="A238" i="24"/>
  <c r="A237" i="24"/>
  <c r="A236" i="24"/>
  <c r="A235" i="24"/>
  <c r="A234" i="24"/>
  <c r="A233" i="24"/>
  <c r="A232" i="24"/>
  <c r="A230" i="24"/>
  <c r="A229" i="24"/>
  <c r="A228" i="24"/>
  <c r="A227" i="24"/>
  <c r="A226" i="24"/>
  <c r="A225" i="24"/>
  <c r="A224" i="24"/>
  <c r="A222" i="24"/>
  <c r="A221" i="24"/>
  <c r="A220" i="24"/>
  <c r="A219" i="24"/>
  <c r="A218" i="24"/>
  <c r="A217" i="24"/>
  <c r="A216" i="24"/>
  <c r="A214" i="24"/>
  <c r="A213" i="24"/>
  <c r="A212" i="24"/>
  <c r="A211" i="24"/>
  <c r="A210" i="24"/>
  <c r="A209" i="24"/>
  <c r="A208" i="24"/>
  <c r="A206" i="24"/>
  <c r="A205" i="24"/>
  <c r="A204" i="24"/>
  <c r="A203" i="24"/>
  <c r="A202" i="24"/>
  <c r="A201" i="24"/>
  <c r="A198" i="24"/>
  <c r="A197" i="24"/>
  <c r="A196" i="24"/>
  <c r="A195" i="24"/>
  <c r="A194" i="24"/>
  <c r="A192" i="24"/>
  <c r="A190" i="24"/>
  <c r="A189" i="24"/>
  <c r="A188" i="24"/>
  <c r="A187" i="24"/>
  <c r="A186" i="24"/>
  <c r="A185" i="24"/>
  <c r="A184" i="24"/>
  <c r="A182" i="24"/>
  <c r="A181" i="24"/>
  <c r="A180" i="24"/>
  <c r="A179" i="24"/>
  <c r="A178" i="24"/>
  <c r="A177" i="24"/>
  <c r="A176" i="24"/>
  <c r="A174" i="24"/>
  <c r="A173" i="24"/>
  <c r="A171" i="24"/>
  <c r="A170" i="24"/>
  <c r="A169" i="24"/>
  <c r="A168" i="24"/>
  <c r="A166" i="24"/>
  <c r="A164" i="24"/>
  <c r="A163" i="24"/>
  <c r="A162" i="24"/>
  <c r="A161" i="24"/>
  <c r="A160" i="24"/>
  <c r="A158" i="24"/>
  <c r="A157" i="24"/>
  <c r="A156" i="24"/>
  <c r="A155" i="24"/>
  <c r="A154" i="24"/>
  <c r="A153" i="24"/>
  <c r="A152" i="24"/>
  <c r="A150" i="24"/>
  <c r="A149" i="24"/>
  <c r="A148" i="24"/>
  <c r="A147" i="24"/>
  <c r="A146" i="24"/>
  <c r="A145" i="24"/>
  <c r="A144" i="24"/>
  <c r="A142" i="24"/>
  <c r="A141" i="24"/>
  <c r="A140" i="24"/>
  <c r="A139" i="24"/>
  <c r="A138" i="24"/>
  <c r="A137" i="24"/>
  <c r="A136" i="24"/>
  <c r="A134" i="24"/>
  <c r="A133" i="24"/>
  <c r="A132" i="24"/>
  <c r="A131" i="24"/>
  <c r="A130" i="24"/>
  <c r="A129" i="24"/>
  <c r="A128" i="24"/>
  <c r="A126" i="24"/>
  <c r="A125" i="24"/>
  <c r="A124" i="24"/>
  <c r="A123" i="24"/>
  <c r="A122" i="24"/>
  <c r="A121" i="24"/>
  <c r="A120" i="24"/>
  <c r="A118" i="24"/>
  <c r="A117" i="24"/>
  <c r="A116" i="24"/>
  <c r="A115" i="24"/>
  <c r="A114" i="24"/>
  <c r="A113" i="24"/>
  <c r="A112" i="24"/>
  <c r="A110" i="24"/>
  <c r="A109" i="24"/>
  <c r="A107" i="24"/>
  <c r="A106" i="24"/>
  <c r="A105" i="24"/>
  <c r="A104" i="24"/>
  <c r="A102" i="24"/>
  <c r="A100" i="24"/>
  <c r="A99" i="24"/>
  <c r="A98" i="24"/>
  <c r="A97" i="24"/>
  <c r="A96" i="24"/>
  <c r="A93" i="24"/>
  <c r="A92" i="24"/>
  <c r="A91" i="24"/>
  <c r="A90" i="24"/>
  <c r="A89" i="24"/>
  <c r="A88" i="24"/>
  <c r="A86" i="24"/>
  <c r="A85" i="24"/>
  <c r="A84" i="24"/>
  <c r="A83" i="24"/>
  <c r="A82" i="24"/>
  <c r="A81" i="24"/>
  <c r="A80" i="24"/>
  <c r="A78" i="24"/>
  <c r="A77" i="24"/>
  <c r="A76" i="24"/>
  <c r="A75" i="24"/>
  <c r="A74" i="24"/>
  <c r="A73" i="24"/>
  <c r="A72" i="24"/>
  <c r="A70" i="24"/>
  <c r="A69" i="24"/>
  <c r="A68" i="24"/>
  <c r="A67" i="24"/>
  <c r="A66" i="24"/>
  <c r="A64" i="24"/>
  <c r="A62" i="24"/>
  <c r="A61" i="24"/>
  <c r="A60" i="24"/>
  <c r="A59" i="24"/>
  <c r="A58" i="24"/>
  <c r="A57" i="24"/>
  <c r="A56" i="24"/>
  <c r="A54" i="24"/>
  <c r="A53" i="24"/>
  <c r="A52" i="24"/>
  <c r="A51" i="24"/>
  <c r="A50" i="24"/>
  <c r="A49" i="24"/>
  <c r="A48" i="24"/>
  <c r="A46" i="24"/>
  <c r="A45" i="24"/>
  <c r="A44" i="24"/>
  <c r="A43" i="24"/>
  <c r="A42" i="24"/>
  <c r="A41" i="24"/>
  <c r="A40" i="24"/>
  <c r="A38" i="24"/>
  <c r="A37" i="24"/>
  <c r="A36" i="24"/>
  <c r="A35" i="24"/>
  <c r="A34" i="24"/>
  <c r="A33" i="24"/>
  <c r="A32" i="24"/>
  <c r="A30" i="24"/>
  <c r="A29" i="24"/>
  <c r="A28" i="24"/>
  <c r="A27" i="24"/>
  <c r="A26" i="24"/>
  <c r="A25" i="24"/>
  <c r="A24" i="24"/>
  <c r="A22" i="24"/>
  <c r="A21" i="24"/>
  <c r="A20" i="24"/>
  <c r="A19" i="24"/>
  <c r="A18" i="24"/>
  <c r="A17" i="24"/>
  <c r="A16" i="24"/>
  <c r="A14" i="24"/>
  <c r="A13" i="24"/>
  <c r="A12" i="24"/>
  <c r="A11" i="24"/>
  <c r="A10" i="24"/>
  <c r="A9" i="24"/>
  <c r="AO5" i="24"/>
  <c r="A5" i="24" s="1"/>
  <c r="AO6" i="24"/>
  <c r="A6" i="24" s="1"/>
  <c r="AO7" i="24"/>
  <c r="A7" i="24" s="1"/>
  <c r="AO4" i="24"/>
  <c r="A4" i="24" s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191" i="24"/>
  <c r="H191" i="24"/>
  <c r="M191" i="24"/>
  <c r="AL191" i="24"/>
  <c r="AM191" i="24"/>
  <c r="AN191" i="24"/>
  <c r="D192" i="24"/>
  <c r="H192" i="24"/>
  <c r="M192" i="24"/>
  <c r="AL192" i="24"/>
  <c r="AM192" i="24"/>
  <c r="AN192" i="24"/>
  <c r="D193" i="24"/>
  <c r="H193" i="24"/>
  <c r="M193" i="24"/>
  <c r="AL193" i="24"/>
  <c r="AM193" i="24"/>
  <c r="AN193" i="24"/>
  <c r="D194" i="24"/>
  <c r="H194" i="24"/>
  <c r="M194" i="24"/>
  <c r="AL194" i="24"/>
  <c r="AM194" i="24"/>
  <c r="AN194" i="24"/>
  <c r="D195" i="24"/>
  <c r="H195" i="24"/>
  <c r="M195" i="24"/>
  <c r="AL195" i="24"/>
  <c r="AM195" i="24"/>
  <c r="AN195" i="24"/>
  <c r="D196" i="24"/>
  <c r="H196" i="24"/>
  <c r="M196" i="24"/>
  <c r="AL196" i="24"/>
  <c r="AM196" i="24"/>
  <c r="AN196" i="24"/>
  <c r="D197" i="24"/>
  <c r="H197" i="24"/>
  <c r="M197" i="24"/>
  <c r="AL197" i="24"/>
  <c r="AM197" i="24"/>
  <c r="AN197" i="24"/>
  <c r="D198" i="24"/>
  <c r="H198" i="24"/>
  <c r="M198" i="24"/>
  <c r="AL198" i="24"/>
  <c r="AM198" i="24"/>
  <c r="AN198" i="24"/>
  <c r="D199" i="24"/>
  <c r="H199" i="24"/>
  <c r="M199" i="24"/>
  <c r="AL199" i="24"/>
  <c r="AM199" i="24"/>
  <c r="AN199" i="24"/>
  <c r="D200" i="24"/>
  <c r="H200" i="24"/>
  <c r="M200" i="24"/>
  <c r="AL200" i="24"/>
  <c r="AM200" i="24"/>
  <c r="AN200" i="24"/>
  <c r="D201" i="24"/>
  <c r="H201" i="24"/>
  <c r="M201" i="24"/>
  <c r="AL201" i="24"/>
  <c r="AM201" i="24"/>
  <c r="AN201" i="24"/>
  <c r="D202" i="24"/>
  <c r="H202" i="24"/>
  <c r="M202" i="24"/>
  <c r="AL202" i="24"/>
  <c r="AM202" i="24"/>
  <c r="AN202" i="24"/>
  <c r="D203" i="24"/>
  <c r="H203" i="24"/>
  <c r="M203" i="24"/>
  <c r="AL203" i="24"/>
  <c r="AM203" i="24"/>
  <c r="AN203" i="24"/>
  <c r="D204" i="24"/>
  <c r="H204" i="24"/>
  <c r="M204" i="24"/>
  <c r="AL204" i="24"/>
  <c r="AM204" i="24"/>
  <c r="AN204" i="24"/>
  <c r="D205" i="24"/>
  <c r="H205" i="24"/>
  <c r="M205" i="24"/>
  <c r="AL205" i="24"/>
  <c r="AM205" i="24"/>
  <c r="AN205" i="24"/>
  <c r="D206" i="24"/>
  <c r="H206" i="24"/>
  <c r="M206" i="24"/>
  <c r="AL206" i="24"/>
  <c r="AM206" i="24"/>
  <c r="AN206" i="24"/>
  <c r="D207" i="24"/>
  <c r="H207" i="24"/>
  <c r="M207" i="24"/>
  <c r="AL207" i="24"/>
  <c r="AM207" i="24"/>
  <c r="AN207" i="24"/>
  <c r="D208" i="24"/>
  <c r="H208" i="24"/>
  <c r="M208" i="24"/>
  <c r="AL208" i="24"/>
  <c r="AM208" i="24"/>
  <c r="AN208" i="24"/>
  <c r="D209" i="24"/>
  <c r="H209" i="24"/>
  <c r="M209" i="24"/>
  <c r="AL209" i="24"/>
  <c r="AM209" i="24"/>
  <c r="AN209" i="24"/>
  <c r="D210" i="24"/>
  <c r="H210" i="24"/>
  <c r="M210" i="24"/>
  <c r="AL210" i="24"/>
  <c r="AM210" i="24"/>
  <c r="AN210" i="24"/>
  <c r="D211" i="24"/>
  <c r="H211" i="24"/>
  <c r="M211" i="24"/>
  <c r="AL211" i="24"/>
  <c r="AM211" i="24"/>
  <c r="AN211" i="24"/>
  <c r="D212" i="24"/>
  <c r="H212" i="24"/>
  <c r="M212" i="24"/>
  <c r="AL212" i="24"/>
  <c r="AM212" i="24"/>
  <c r="AN212" i="24"/>
  <c r="D213" i="24"/>
  <c r="H213" i="24"/>
  <c r="M213" i="24"/>
  <c r="AL213" i="24"/>
  <c r="AM213" i="24"/>
  <c r="AN213" i="24"/>
  <c r="D214" i="24"/>
  <c r="H214" i="24"/>
  <c r="M214" i="24"/>
  <c r="AL214" i="24"/>
  <c r="AM214" i="24"/>
  <c r="AN214" i="24"/>
  <c r="D215" i="24"/>
  <c r="H215" i="24"/>
  <c r="M215" i="24"/>
  <c r="AL215" i="24"/>
  <c r="AM215" i="24"/>
  <c r="AN215" i="24"/>
  <c r="D216" i="24"/>
  <c r="H216" i="24"/>
  <c r="M216" i="24"/>
  <c r="AL216" i="24"/>
  <c r="AM216" i="24"/>
  <c r="AN216" i="24"/>
  <c r="D217" i="24"/>
  <c r="H217" i="24"/>
  <c r="M217" i="24"/>
  <c r="AL217" i="24"/>
  <c r="AM217" i="24"/>
  <c r="AN217" i="24"/>
  <c r="D218" i="24"/>
  <c r="H218" i="24"/>
  <c r="M218" i="24"/>
  <c r="AL218" i="24"/>
  <c r="AM218" i="24"/>
  <c r="AN218" i="24"/>
  <c r="D219" i="24"/>
  <c r="H219" i="24"/>
  <c r="M219" i="24"/>
  <c r="AL219" i="24"/>
  <c r="AM219" i="24"/>
  <c r="AN219" i="24"/>
  <c r="D220" i="24"/>
  <c r="H220" i="24"/>
  <c r="M220" i="24"/>
  <c r="AL220" i="24"/>
  <c r="AM220" i="24"/>
  <c r="AN220" i="24"/>
  <c r="D221" i="24"/>
  <c r="H221" i="24"/>
  <c r="M221" i="24"/>
  <c r="AL221" i="24"/>
  <c r="AM221" i="24"/>
  <c r="AN221" i="24"/>
  <c r="D222" i="24"/>
  <c r="H222" i="24"/>
  <c r="M222" i="24"/>
  <c r="AL222" i="24"/>
  <c r="AM222" i="24"/>
  <c r="AN222" i="24"/>
  <c r="D223" i="24"/>
  <c r="H223" i="24"/>
  <c r="M223" i="24"/>
  <c r="AL223" i="24"/>
  <c r="AM223" i="24"/>
  <c r="AN223" i="24"/>
  <c r="D224" i="24"/>
  <c r="H224" i="24"/>
  <c r="M224" i="24"/>
  <c r="AL224" i="24"/>
  <c r="AM224" i="24"/>
  <c r="AN224" i="24"/>
  <c r="D225" i="24"/>
  <c r="H225" i="24"/>
  <c r="M225" i="24"/>
  <c r="AL225" i="24"/>
  <c r="AM225" i="24"/>
  <c r="AN225" i="24"/>
  <c r="D226" i="24"/>
  <c r="H226" i="24"/>
  <c r="M226" i="24"/>
  <c r="AL226" i="24"/>
  <c r="AM226" i="24"/>
  <c r="AN226" i="24"/>
  <c r="D227" i="24"/>
  <c r="H227" i="24"/>
  <c r="M227" i="24"/>
  <c r="AL227" i="24"/>
  <c r="AM227" i="24"/>
  <c r="AN227" i="24"/>
  <c r="D228" i="24"/>
  <c r="H228" i="24"/>
  <c r="M228" i="24"/>
  <c r="AL228" i="24"/>
  <c r="AM228" i="24"/>
  <c r="AN228" i="24"/>
  <c r="D229" i="24"/>
  <c r="H229" i="24"/>
  <c r="M229" i="24"/>
  <c r="AL229" i="24"/>
  <c r="AM229" i="24"/>
  <c r="AN229" i="24"/>
  <c r="D230" i="24"/>
  <c r="H230" i="24"/>
  <c r="M230" i="24"/>
  <c r="AL230" i="24"/>
  <c r="AM230" i="24"/>
  <c r="AN230" i="24"/>
  <c r="D231" i="24"/>
  <c r="H231" i="24"/>
  <c r="M231" i="24"/>
  <c r="AL231" i="24"/>
  <c r="AM231" i="24"/>
  <c r="AN231" i="24"/>
  <c r="D232" i="24"/>
  <c r="H232" i="24"/>
  <c r="M232" i="24"/>
  <c r="AL232" i="24"/>
  <c r="AM232" i="24"/>
  <c r="AN232" i="24"/>
  <c r="D233" i="24"/>
  <c r="H233" i="24"/>
  <c r="M233" i="24"/>
  <c r="AL233" i="24"/>
  <c r="AM233" i="24"/>
  <c r="AN233" i="24"/>
  <c r="D234" i="24"/>
  <c r="H234" i="24"/>
  <c r="M234" i="24"/>
  <c r="AL234" i="24"/>
  <c r="AM234" i="24"/>
  <c r="AN234" i="24"/>
  <c r="D235" i="24"/>
  <c r="H235" i="24"/>
  <c r="M235" i="24"/>
  <c r="AL235" i="24"/>
  <c r="AM235" i="24"/>
  <c r="AN235" i="24"/>
  <c r="D236" i="24"/>
  <c r="H236" i="24"/>
  <c r="M236" i="24"/>
  <c r="AL236" i="24"/>
  <c r="AM236" i="24"/>
  <c r="AN236" i="24"/>
  <c r="D237" i="24"/>
  <c r="H237" i="24"/>
  <c r="M237" i="24"/>
  <c r="AL237" i="24"/>
  <c r="AM237" i="24"/>
  <c r="AN237" i="24"/>
  <c r="D238" i="24"/>
  <c r="H238" i="24"/>
  <c r="M238" i="24"/>
  <c r="AL238" i="24"/>
  <c r="AM238" i="24"/>
  <c r="AN238" i="24"/>
  <c r="D239" i="24"/>
  <c r="H239" i="24"/>
  <c r="M239" i="24"/>
  <c r="AL239" i="24"/>
  <c r="AM239" i="24"/>
  <c r="AN239" i="24"/>
  <c r="D240" i="24"/>
  <c r="H240" i="24"/>
  <c r="M240" i="24"/>
  <c r="AL240" i="24"/>
  <c r="AM240" i="24"/>
  <c r="AN240" i="24"/>
  <c r="D241" i="24"/>
  <c r="H241" i="24"/>
  <c r="M241" i="24"/>
  <c r="AL241" i="24"/>
  <c r="AM241" i="24"/>
  <c r="AN241" i="24"/>
  <c r="D242" i="24"/>
  <c r="H242" i="24"/>
  <c r="M242" i="24"/>
  <c r="AL242" i="24"/>
  <c r="AM242" i="24"/>
  <c r="AN242" i="24"/>
  <c r="D243" i="24"/>
  <c r="H243" i="24"/>
  <c r="M243" i="24"/>
  <c r="AL243" i="24"/>
  <c r="AM243" i="24"/>
  <c r="AN243" i="24"/>
  <c r="D244" i="24"/>
  <c r="H244" i="24"/>
  <c r="M244" i="24"/>
  <c r="AL244" i="24"/>
  <c r="AM244" i="24"/>
  <c r="AN244" i="24"/>
  <c r="D245" i="24"/>
  <c r="H245" i="24"/>
  <c r="M245" i="24"/>
  <c r="AL245" i="24"/>
  <c r="AM245" i="24"/>
  <c r="AN245" i="24"/>
  <c r="D246" i="24"/>
  <c r="H246" i="24"/>
  <c r="M246" i="24"/>
  <c r="AL246" i="24"/>
  <c r="AM246" i="24"/>
  <c r="AN246" i="24"/>
  <c r="D247" i="24"/>
  <c r="H247" i="24"/>
  <c r="M247" i="24"/>
  <c r="AL247" i="24"/>
  <c r="AM247" i="24"/>
  <c r="AN247" i="24"/>
  <c r="D248" i="24"/>
  <c r="H248" i="24"/>
  <c r="M248" i="24"/>
  <c r="AL248" i="24"/>
  <c r="AM248" i="24"/>
  <c r="AN248" i="24"/>
  <c r="D249" i="24"/>
  <c r="H249" i="24"/>
  <c r="M249" i="24"/>
  <c r="AL249" i="24"/>
  <c r="AM249" i="24"/>
  <c r="AN249" i="24"/>
  <c r="D250" i="24"/>
  <c r="H250" i="24"/>
  <c r="M250" i="24"/>
  <c r="AL250" i="24"/>
  <c r="AM250" i="24"/>
  <c r="AN250" i="24"/>
  <c r="D251" i="24"/>
  <c r="H251" i="24"/>
  <c r="M251" i="24"/>
  <c r="AL251" i="24"/>
  <c r="AM251" i="24"/>
  <c r="AN251" i="24"/>
  <c r="D252" i="24"/>
  <c r="H252" i="24"/>
  <c r="M252" i="24"/>
  <c r="AL252" i="24"/>
  <c r="AM252" i="24"/>
  <c r="AN252" i="24"/>
  <c r="D253" i="24"/>
  <c r="H253" i="24"/>
  <c r="M253" i="24"/>
  <c r="AL253" i="24"/>
  <c r="AM253" i="24"/>
  <c r="AN253" i="24"/>
  <c r="D254" i="24"/>
  <c r="H254" i="24"/>
  <c r="M254" i="24"/>
  <c r="AL254" i="24"/>
  <c r="AM254" i="24"/>
  <c r="AN254" i="24"/>
  <c r="D255" i="24"/>
  <c r="H255" i="24"/>
  <c r="M255" i="24"/>
  <c r="AL255" i="24"/>
  <c r="AM255" i="24"/>
  <c r="AN255" i="24"/>
  <c r="D256" i="24"/>
  <c r="H256" i="24"/>
  <c r="M256" i="24"/>
  <c r="AL256" i="24"/>
  <c r="AM256" i="24"/>
  <c r="AN256" i="24"/>
  <c r="D257" i="24"/>
  <c r="H257" i="24"/>
  <c r="M257" i="24"/>
  <c r="AL257" i="24"/>
  <c r="AM257" i="24"/>
  <c r="AN257" i="24"/>
  <c r="D258" i="24"/>
  <c r="H258" i="24"/>
  <c r="M258" i="24"/>
  <c r="AL258" i="24"/>
  <c r="AM258" i="24"/>
  <c r="AN258" i="24"/>
  <c r="D259" i="24"/>
  <c r="H259" i="24"/>
  <c r="M259" i="24"/>
  <c r="AL259" i="24"/>
  <c r="AM259" i="24"/>
  <c r="AN259" i="24"/>
  <c r="D260" i="24"/>
  <c r="H260" i="24"/>
  <c r="M260" i="24"/>
  <c r="AL260" i="24"/>
  <c r="AM260" i="24"/>
  <c r="AN260" i="24"/>
  <c r="D261" i="24"/>
  <c r="H261" i="24"/>
  <c r="M261" i="24"/>
  <c r="AL261" i="24"/>
  <c r="AM261" i="24"/>
  <c r="AN261" i="24"/>
  <c r="D262" i="24"/>
  <c r="H262" i="24"/>
  <c r="M262" i="24"/>
  <c r="AL262" i="24"/>
  <c r="AM262" i="24"/>
  <c r="AN262" i="24"/>
  <c r="D263" i="24"/>
  <c r="H263" i="24"/>
  <c r="M263" i="24"/>
  <c r="AL263" i="24"/>
  <c r="AM263" i="24"/>
  <c r="AN263" i="24"/>
  <c r="D264" i="24"/>
  <c r="H264" i="24"/>
  <c r="M264" i="24"/>
  <c r="AL264" i="24"/>
  <c r="AM264" i="24"/>
  <c r="AN264" i="24"/>
  <c r="D265" i="24"/>
  <c r="H265" i="24"/>
  <c r="M265" i="24"/>
  <c r="AL265" i="24"/>
  <c r="AM265" i="24"/>
  <c r="AN265" i="24"/>
  <c r="D266" i="24"/>
  <c r="H266" i="24"/>
  <c r="M266" i="24"/>
  <c r="AL266" i="24"/>
  <c r="AM266" i="24"/>
  <c r="AN266" i="24"/>
  <c r="D267" i="24"/>
  <c r="H267" i="24"/>
  <c r="M267" i="24"/>
  <c r="AL267" i="24"/>
  <c r="AM267" i="24"/>
  <c r="AN267" i="24"/>
  <c r="D268" i="24"/>
  <c r="H268" i="24"/>
  <c r="M268" i="24"/>
  <c r="AL268" i="24"/>
  <c r="AM268" i="24"/>
  <c r="AN268" i="24"/>
  <c r="D269" i="24"/>
  <c r="H269" i="24"/>
  <c r="M269" i="24"/>
  <c r="AL269" i="24"/>
  <c r="AM269" i="24"/>
  <c r="AN269" i="24"/>
  <c r="D270" i="24"/>
  <c r="H270" i="24"/>
  <c r="M270" i="24"/>
  <c r="AL270" i="24"/>
  <c r="AM270" i="24"/>
  <c r="AN270" i="24"/>
  <c r="D271" i="24"/>
  <c r="H271" i="24"/>
  <c r="M271" i="24"/>
  <c r="AL271" i="24"/>
  <c r="AM271" i="24"/>
  <c r="AN271" i="24"/>
  <c r="D272" i="24"/>
  <c r="H272" i="24"/>
  <c r="M272" i="24"/>
  <c r="AL272" i="24"/>
  <c r="AM272" i="24"/>
  <c r="AN272" i="24"/>
  <c r="D273" i="24"/>
  <c r="H273" i="24"/>
  <c r="M273" i="24"/>
  <c r="AL273" i="24"/>
  <c r="AM273" i="24"/>
  <c r="AN273" i="24"/>
  <c r="D274" i="24"/>
  <c r="H274" i="24"/>
  <c r="M274" i="24"/>
  <c r="AL274" i="24"/>
  <c r="AM274" i="24"/>
  <c r="AN274" i="24"/>
  <c r="D275" i="24"/>
  <c r="H275" i="24"/>
  <c r="M275" i="24"/>
  <c r="AL275" i="24"/>
  <c r="AM275" i="24"/>
  <c r="AN275" i="24"/>
  <c r="D276" i="24"/>
  <c r="H276" i="24"/>
  <c r="M276" i="24"/>
  <c r="AL276" i="24"/>
  <c r="AM276" i="24"/>
  <c r="AN276" i="24"/>
  <c r="D277" i="24"/>
  <c r="H277" i="24"/>
  <c r="M277" i="24"/>
  <c r="AL277" i="24"/>
  <c r="AM277" i="24"/>
  <c r="AN277" i="24"/>
  <c r="D278" i="24"/>
  <c r="H278" i="24"/>
  <c r="M278" i="24"/>
  <c r="AL278" i="24"/>
  <c r="AM278" i="24"/>
  <c r="AN278" i="24"/>
  <c r="D279" i="24"/>
  <c r="H279" i="24"/>
  <c r="M279" i="24"/>
  <c r="AL279" i="24"/>
  <c r="AM279" i="24"/>
  <c r="AN279" i="24"/>
  <c r="D280" i="24"/>
  <c r="H280" i="24"/>
  <c r="M280" i="24"/>
  <c r="AL280" i="24"/>
  <c r="AM280" i="24"/>
  <c r="AN280" i="24"/>
  <c r="D281" i="24"/>
  <c r="H281" i="24"/>
  <c r="M281" i="24"/>
  <c r="AL281" i="24"/>
  <c r="AM281" i="24"/>
  <c r="AN281" i="24"/>
  <c r="D282" i="24"/>
  <c r="H282" i="24"/>
  <c r="M282" i="24"/>
  <c r="AL282" i="24"/>
  <c r="AM282" i="24"/>
  <c r="AN282" i="24"/>
  <c r="D283" i="24"/>
  <c r="H283" i="24"/>
  <c r="M283" i="24"/>
  <c r="AL283" i="24"/>
  <c r="AM283" i="24"/>
  <c r="AN283" i="24"/>
  <c r="D284" i="24"/>
  <c r="H284" i="24"/>
  <c r="M284" i="24"/>
  <c r="AL284" i="24"/>
  <c r="AM284" i="24"/>
  <c r="AN284" i="24"/>
  <c r="D285" i="24"/>
  <c r="H285" i="24"/>
  <c r="M285" i="24"/>
  <c r="AL285" i="24"/>
  <c r="AM285" i="24"/>
  <c r="AN285" i="24"/>
  <c r="D286" i="24"/>
  <c r="H286" i="24"/>
  <c r="M286" i="24"/>
  <c r="AL286" i="24"/>
  <c r="AM286" i="24"/>
  <c r="AN286" i="24"/>
  <c r="D287" i="24"/>
  <c r="H287" i="24"/>
  <c r="M287" i="24"/>
  <c r="AL287" i="24"/>
  <c r="AM287" i="24"/>
  <c r="AN287" i="24"/>
  <c r="D288" i="24"/>
  <c r="H288" i="24"/>
  <c r="M288" i="24"/>
  <c r="AL288" i="24"/>
  <c r="AM288" i="24"/>
  <c r="AN288" i="24"/>
  <c r="D289" i="24"/>
  <c r="H289" i="24"/>
  <c r="M289" i="24"/>
  <c r="AL289" i="24"/>
  <c r="AM289" i="24"/>
  <c r="AN289" i="24"/>
  <c r="D290" i="24"/>
  <c r="H290" i="24"/>
  <c r="M290" i="24"/>
  <c r="AL290" i="24"/>
  <c r="AM290" i="24"/>
  <c r="AN290" i="24"/>
  <c r="D291" i="24"/>
  <c r="H291" i="24"/>
  <c r="M291" i="24"/>
  <c r="AL291" i="24"/>
  <c r="AM291" i="24"/>
  <c r="AN291" i="24"/>
  <c r="D292" i="24"/>
  <c r="H292" i="24"/>
  <c r="M292" i="24"/>
  <c r="AL292" i="24"/>
  <c r="AM292" i="24"/>
  <c r="AN292" i="24"/>
  <c r="D293" i="24"/>
  <c r="H293" i="24"/>
  <c r="M293" i="24"/>
  <c r="AL293" i="24"/>
  <c r="AM293" i="24"/>
  <c r="AN293" i="24"/>
  <c r="D294" i="24"/>
  <c r="H294" i="24"/>
  <c r="M294" i="24"/>
  <c r="AL294" i="24"/>
  <c r="AM294" i="24"/>
  <c r="AN294" i="24"/>
  <c r="D295" i="24"/>
  <c r="H295" i="24"/>
  <c r="M295" i="24"/>
  <c r="AL295" i="24"/>
  <c r="AM295" i="24"/>
  <c r="AN295" i="24"/>
  <c r="D296" i="24"/>
  <c r="H296" i="24"/>
  <c r="M296" i="24"/>
  <c r="AL296" i="24"/>
  <c r="AM296" i="24"/>
  <c r="AN296" i="24"/>
  <c r="D297" i="24"/>
  <c r="H297" i="24"/>
  <c r="M297" i="24"/>
  <c r="AL297" i="24"/>
  <c r="AM297" i="24"/>
  <c r="AN297" i="24"/>
  <c r="D298" i="24"/>
  <c r="H298" i="24"/>
  <c r="M298" i="24"/>
  <c r="AL298" i="24"/>
  <c r="AM298" i="24"/>
  <c r="AN298" i="24"/>
  <c r="D299" i="24"/>
  <c r="H299" i="24"/>
  <c r="M299" i="24"/>
  <c r="AL299" i="24"/>
  <c r="AM299" i="24"/>
  <c r="AN299" i="24"/>
  <c r="D300" i="24"/>
  <c r="H300" i="24"/>
  <c r="M300" i="24"/>
  <c r="AL300" i="24"/>
  <c r="AM300" i="24"/>
  <c r="AN300" i="24"/>
  <c r="D301" i="24"/>
  <c r="H301" i="24"/>
  <c r="M301" i="24"/>
  <c r="AL301" i="24"/>
  <c r="AM301" i="24"/>
  <c r="AN301" i="24"/>
  <c r="D302" i="24"/>
  <c r="H302" i="24"/>
  <c r="M302" i="24"/>
  <c r="AL302" i="24"/>
  <c r="AM302" i="24"/>
  <c r="AN302" i="24"/>
  <c r="D303" i="24"/>
  <c r="H303" i="24"/>
  <c r="M303" i="24"/>
  <c r="AL303" i="24"/>
  <c r="AM303" i="24"/>
  <c r="AN303" i="24"/>
  <c r="D304" i="24"/>
  <c r="H304" i="24"/>
  <c r="M304" i="24"/>
  <c r="AL304" i="24"/>
  <c r="AM304" i="24"/>
  <c r="AN304" i="24"/>
  <c r="D305" i="24"/>
  <c r="H305" i="24"/>
  <c r="M305" i="24"/>
  <c r="AL305" i="24"/>
  <c r="AM305" i="24"/>
  <c r="AN305" i="24"/>
  <c r="D306" i="24"/>
  <c r="H306" i="24"/>
  <c r="M306" i="24"/>
  <c r="AL306" i="24"/>
  <c r="AM306" i="24"/>
  <c r="AN306" i="24"/>
  <c r="D307" i="24"/>
  <c r="H307" i="24"/>
  <c r="M307" i="24"/>
  <c r="AL307" i="24"/>
  <c r="AM307" i="24"/>
  <c r="AN307" i="24"/>
  <c r="D308" i="24"/>
  <c r="H308" i="24"/>
  <c r="M308" i="24"/>
  <c r="AL308" i="24"/>
  <c r="AM308" i="24"/>
  <c r="AN308" i="24"/>
  <c r="D309" i="24"/>
  <c r="H309" i="24"/>
  <c r="M309" i="24"/>
  <c r="AL309" i="24"/>
  <c r="AM309" i="24"/>
  <c r="AN309" i="24"/>
  <c r="D310" i="24"/>
  <c r="H310" i="24"/>
  <c r="M310" i="24"/>
  <c r="AL310" i="24"/>
  <c r="AM310" i="24"/>
  <c r="AN310" i="24"/>
  <c r="D311" i="24"/>
  <c r="H311" i="24"/>
  <c r="M311" i="24"/>
  <c r="AL311" i="24"/>
  <c r="AM311" i="24"/>
  <c r="AN311" i="24"/>
  <c r="D312" i="24"/>
  <c r="H312" i="24"/>
  <c r="M312" i="24"/>
  <c r="AL312" i="24"/>
  <c r="AM312" i="24"/>
  <c r="AN312" i="24"/>
  <c r="D313" i="24"/>
  <c r="H313" i="24"/>
  <c r="M313" i="24"/>
  <c r="AL313" i="24"/>
  <c r="AM313" i="24"/>
  <c r="AN313" i="24"/>
  <c r="D314" i="24"/>
  <c r="H314" i="24"/>
  <c r="M314" i="24"/>
  <c r="AL314" i="24"/>
  <c r="AM314" i="24"/>
  <c r="AN314" i="24"/>
  <c r="D315" i="24"/>
  <c r="H315" i="24"/>
  <c r="M315" i="24"/>
  <c r="AL315" i="24"/>
  <c r="AM315" i="24"/>
  <c r="AN315" i="24"/>
  <c r="D316" i="24"/>
  <c r="H316" i="24"/>
  <c r="M316" i="24"/>
  <c r="AL316" i="24"/>
  <c r="AM316" i="24"/>
  <c r="AN316" i="24"/>
  <c r="D317" i="24"/>
  <c r="H317" i="24"/>
  <c r="M317" i="24"/>
  <c r="AL317" i="24"/>
  <c r="AM317" i="24"/>
  <c r="AN317" i="24"/>
  <c r="D318" i="24"/>
  <c r="H318" i="24"/>
  <c r="M318" i="24"/>
  <c r="AL318" i="24"/>
  <c r="AM318" i="24"/>
  <c r="AN318" i="24"/>
  <c r="D319" i="24"/>
  <c r="H319" i="24"/>
  <c r="M319" i="24"/>
  <c r="AL319" i="24"/>
  <c r="AM319" i="24"/>
  <c r="AN319" i="24"/>
  <c r="D320" i="24"/>
  <c r="H320" i="24"/>
  <c r="M320" i="24"/>
  <c r="AL320" i="24"/>
  <c r="AM320" i="24"/>
  <c r="AN320" i="24"/>
  <c r="D321" i="24"/>
  <c r="H321" i="24"/>
  <c r="M321" i="24"/>
  <c r="AL321" i="24"/>
  <c r="AM321" i="24"/>
  <c r="AN321" i="24"/>
  <c r="D322" i="24"/>
  <c r="H322" i="24"/>
  <c r="M322" i="24"/>
  <c r="AL322" i="24"/>
  <c r="AM322" i="24"/>
  <c r="AN322" i="24"/>
  <c r="D323" i="24"/>
  <c r="H323" i="24"/>
  <c r="M323" i="24"/>
  <c r="AL323" i="24"/>
  <c r="AM323" i="24"/>
  <c r="AN323" i="24"/>
  <c r="D324" i="24"/>
  <c r="H324" i="24"/>
  <c r="M324" i="24"/>
  <c r="AL324" i="24"/>
  <c r="AM324" i="24"/>
  <c r="AN324" i="24"/>
  <c r="D325" i="24"/>
  <c r="H325" i="24"/>
  <c r="M325" i="24"/>
  <c r="AL325" i="24"/>
  <c r="AM325" i="24"/>
  <c r="AN325" i="24"/>
  <c r="D326" i="24"/>
  <c r="H326" i="24"/>
  <c r="M326" i="24"/>
  <c r="AL326" i="24"/>
  <c r="AM326" i="24"/>
  <c r="AN326" i="24"/>
  <c r="D327" i="24"/>
  <c r="H327" i="24"/>
  <c r="M327" i="24"/>
  <c r="AL327" i="24"/>
  <c r="AM327" i="24"/>
  <c r="AN327" i="24"/>
  <c r="D328" i="24"/>
  <c r="H328" i="24"/>
  <c r="M328" i="24"/>
  <c r="AL328" i="24"/>
  <c r="AM328" i="24"/>
  <c r="AN328" i="24"/>
  <c r="D329" i="24"/>
  <c r="H329" i="24"/>
  <c r="M329" i="24"/>
  <c r="AL329" i="24"/>
  <c r="AM329" i="24"/>
  <c r="AN329" i="24"/>
  <c r="D330" i="24"/>
  <c r="H330" i="24"/>
  <c r="M330" i="24"/>
  <c r="AL330" i="24"/>
  <c r="AM330" i="24"/>
  <c r="AN330" i="24"/>
  <c r="D331" i="24"/>
  <c r="H331" i="24"/>
  <c r="M331" i="24"/>
  <c r="AL331" i="24"/>
  <c r="AM331" i="24"/>
  <c r="AN331" i="24"/>
  <c r="D332" i="24"/>
  <c r="H332" i="24"/>
  <c r="M332" i="24"/>
  <c r="AL332" i="24"/>
  <c r="AM332" i="24"/>
  <c r="AN332" i="24"/>
  <c r="D333" i="24"/>
  <c r="H333" i="24"/>
  <c r="M333" i="24"/>
  <c r="AL333" i="24"/>
  <c r="AM333" i="24"/>
  <c r="AN333" i="24"/>
  <c r="D334" i="24"/>
  <c r="H334" i="24"/>
  <c r="M334" i="24"/>
  <c r="AL334" i="24"/>
  <c r="AM334" i="24"/>
  <c r="AN334" i="24"/>
  <c r="D335" i="24"/>
  <c r="H335" i="24"/>
  <c r="M335" i="24"/>
  <c r="AL335" i="24"/>
  <c r="AM335" i="24"/>
  <c r="AN335" i="24"/>
  <c r="D336" i="24"/>
  <c r="H336" i="24"/>
  <c r="M336" i="24"/>
  <c r="AL336" i="24"/>
  <c r="AM336" i="24"/>
  <c r="AN336" i="24"/>
  <c r="D337" i="24"/>
  <c r="H337" i="24"/>
  <c r="M337" i="24"/>
  <c r="AL337" i="24"/>
  <c r="AM337" i="24"/>
  <c r="AN337" i="24"/>
  <c r="D338" i="24"/>
  <c r="H338" i="24"/>
  <c r="M338" i="24"/>
  <c r="AL338" i="24"/>
  <c r="AM338" i="24"/>
  <c r="AN338" i="24"/>
  <c r="D339" i="24"/>
  <c r="H339" i="24"/>
  <c r="M339" i="24"/>
  <c r="AL339" i="24"/>
  <c r="AM339" i="24"/>
  <c r="AN339" i="24"/>
  <c r="D340" i="24"/>
  <c r="H340" i="24"/>
  <c r="M340" i="24"/>
  <c r="AL340" i="24"/>
  <c r="AM340" i="24"/>
  <c r="AN340" i="24"/>
  <c r="D341" i="24"/>
  <c r="H341" i="24"/>
  <c r="M341" i="24"/>
  <c r="AL341" i="24"/>
  <c r="AM341" i="24"/>
  <c r="AN341" i="24"/>
  <c r="D342" i="24"/>
  <c r="H342" i="24"/>
  <c r="M342" i="24"/>
  <c r="AL342" i="24"/>
  <c r="AM342" i="24"/>
  <c r="AN342" i="24"/>
  <c r="D343" i="24"/>
  <c r="H343" i="24"/>
  <c r="M343" i="24"/>
  <c r="AL343" i="24"/>
  <c r="AM343" i="24"/>
  <c r="AN343" i="24"/>
  <c r="D344" i="24"/>
  <c r="H344" i="24"/>
  <c r="M344" i="24"/>
  <c r="AL344" i="24"/>
  <c r="AM344" i="24"/>
  <c r="AN344" i="24"/>
  <c r="D345" i="24"/>
  <c r="H345" i="24"/>
  <c r="M345" i="24"/>
  <c r="AL345" i="24"/>
  <c r="AM345" i="24"/>
  <c r="AN345" i="24"/>
  <c r="D346" i="24"/>
  <c r="H346" i="24"/>
  <c r="M346" i="24"/>
  <c r="AL346" i="24"/>
  <c r="AM346" i="24"/>
  <c r="AN346" i="24"/>
  <c r="D347" i="24"/>
  <c r="H347" i="24"/>
  <c r="M347" i="24"/>
  <c r="AL347" i="24"/>
  <c r="AM347" i="24"/>
  <c r="AN347" i="24"/>
  <c r="D348" i="24"/>
  <c r="H348" i="24"/>
  <c r="M348" i="24"/>
  <c r="AL348" i="24"/>
  <c r="AM348" i="24"/>
  <c r="AN348" i="24"/>
  <c r="D349" i="24"/>
  <c r="H349" i="24"/>
  <c r="M349" i="24"/>
  <c r="AL349" i="24"/>
  <c r="AM349" i="24"/>
  <c r="AN349" i="24"/>
  <c r="D350" i="24"/>
  <c r="H350" i="24"/>
  <c r="M350" i="24"/>
  <c r="AL350" i="24"/>
  <c r="AM350" i="24"/>
  <c r="AN350" i="24"/>
  <c r="D351" i="24"/>
  <c r="H351" i="24"/>
  <c r="M351" i="24"/>
  <c r="AL351" i="24"/>
  <c r="AM351" i="24"/>
  <c r="AN351" i="24"/>
  <c r="D352" i="24"/>
  <c r="H352" i="24"/>
  <c r="M352" i="24"/>
  <c r="AL352" i="24"/>
  <c r="AM352" i="24"/>
  <c r="AN352" i="24"/>
  <c r="D353" i="24"/>
  <c r="H353" i="24"/>
  <c r="M353" i="24"/>
  <c r="AL353" i="24"/>
  <c r="AM353" i="24"/>
  <c r="AN353" i="24"/>
  <c r="D354" i="24"/>
  <c r="H354" i="24"/>
  <c r="M354" i="24"/>
  <c r="AL354" i="24"/>
  <c r="AM354" i="24"/>
  <c r="AN354" i="24"/>
  <c r="D355" i="24"/>
  <c r="H355" i="24"/>
  <c r="M355" i="24"/>
  <c r="AL355" i="24"/>
  <c r="AM355" i="24"/>
  <c r="AN355" i="24"/>
  <c r="D356" i="24"/>
  <c r="H356" i="24"/>
  <c r="M356" i="24"/>
  <c r="AL356" i="24"/>
  <c r="AM356" i="24"/>
  <c r="AN356" i="24"/>
  <c r="D357" i="24"/>
  <c r="H357" i="24"/>
  <c r="M357" i="24"/>
  <c r="AL357" i="24"/>
  <c r="AM357" i="24"/>
  <c r="AN357" i="24"/>
  <c r="D358" i="24"/>
  <c r="H358" i="24"/>
  <c r="M358" i="24"/>
  <c r="AL358" i="24"/>
  <c r="AM358" i="24"/>
  <c r="AN358" i="24"/>
  <c r="D359" i="24"/>
  <c r="H359" i="24"/>
  <c r="M359" i="24"/>
  <c r="AL359" i="24"/>
  <c r="AM359" i="24"/>
  <c r="AN359" i="24"/>
  <c r="D360" i="24"/>
  <c r="H360" i="24"/>
  <c r="M360" i="24"/>
  <c r="AL360" i="24"/>
  <c r="AM360" i="24"/>
  <c r="AN360" i="24"/>
  <c r="D361" i="24"/>
  <c r="H361" i="24"/>
  <c r="M361" i="24"/>
  <c r="AL361" i="24"/>
  <c r="AM361" i="24"/>
  <c r="AN361" i="24"/>
  <c r="D362" i="24"/>
  <c r="H362" i="24"/>
  <c r="M362" i="24"/>
  <c r="AL362" i="24"/>
  <c r="AM362" i="24"/>
  <c r="AN362" i="24"/>
  <c r="D363" i="24"/>
  <c r="H363" i="24"/>
  <c r="M363" i="24"/>
  <c r="AL363" i="24"/>
  <c r="AM363" i="24"/>
  <c r="AN363" i="24"/>
  <c r="D364" i="24"/>
  <c r="H364" i="24"/>
  <c r="M364" i="24"/>
  <c r="AL364" i="24"/>
  <c r="AM364" i="24"/>
  <c r="AN364" i="24"/>
  <c r="D365" i="24"/>
  <c r="H365" i="24"/>
  <c r="M365" i="24"/>
  <c r="AL365" i="24"/>
  <c r="AM365" i="24"/>
  <c r="AN365" i="24"/>
  <c r="D366" i="24"/>
  <c r="H366" i="24"/>
  <c r="M366" i="24"/>
  <c r="AL366" i="24"/>
  <c r="AM366" i="24"/>
  <c r="AN366" i="24"/>
  <c r="D367" i="24"/>
  <c r="H367" i="24"/>
  <c r="M367" i="24"/>
  <c r="AL367" i="24"/>
  <c r="AM367" i="24"/>
  <c r="AN367" i="24"/>
  <c r="D368" i="24"/>
  <c r="H368" i="24"/>
  <c r="M368" i="24"/>
  <c r="AL368" i="24"/>
  <c r="AM368" i="24"/>
  <c r="AN368" i="24"/>
  <c r="D369" i="24"/>
  <c r="H369" i="24"/>
  <c r="M369" i="24"/>
  <c r="AL369" i="24"/>
  <c r="AM369" i="24"/>
  <c r="AN369" i="24"/>
  <c r="D370" i="24"/>
  <c r="H370" i="24"/>
  <c r="M370" i="24"/>
  <c r="AL370" i="24"/>
  <c r="AM370" i="24"/>
  <c r="AN370" i="24"/>
  <c r="D371" i="24"/>
  <c r="H371" i="24"/>
  <c r="M371" i="24"/>
  <c r="AL371" i="24"/>
  <c r="AM371" i="24"/>
  <c r="AN371" i="24"/>
  <c r="D372" i="24"/>
  <c r="H372" i="24"/>
  <c r="M372" i="24"/>
  <c r="AL372" i="24"/>
  <c r="AM372" i="24"/>
  <c r="AN372" i="24"/>
  <c r="D373" i="24"/>
  <c r="H373" i="24"/>
  <c r="M373" i="24"/>
  <c r="AL373" i="24"/>
  <c r="AM373" i="24"/>
  <c r="AN373" i="24"/>
  <c r="D374" i="24"/>
  <c r="H374" i="24"/>
  <c r="M374" i="24"/>
  <c r="AL374" i="24"/>
  <c r="AM374" i="24"/>
  <c r="AN374" i="24"/>
  <c r="D375" i="24"/>
  <c r="H375" i="24"/>
  <c r="M375" i="24"/>
  <c r="AL375" i="24"/>
  <c r="AM375" i="24"/>
  <c r="AN375" i="24"/>
  <c r="D376" i="24"/>
  <c r="H376" i="24"/>
  <c r="M376" i="24"/>
  <c r="AL376" i="24"/>
  <c r="AM376" i="24"/>
  <c r="AN376" i="24"/>
  <c r="D377" i="24"/>
  <c r="H377" i="24"/>
  <c r="M377" i="24"/>
  <c r="AL377" i="24"/>
  <c r="AM377" i="24"/>
  <c r="AN377" i="24"/>
  <c r="D378" i="24"/>
  <c r="H378" i="24"/>
  <c r="M378" i="24"/>
  <c r="AL378" i="24"/>
  <c r="AM378" i="24"/>
  <c r="AN378" i="24"/>
  <c r="D379" i="24"/>
  <c r="H379" i="24"/>
  <c r="M379" i="24"/>
  <c r="AL379" i="24"/>
  <c r="AM379" i="24"/>
  <c r="AN379" i="24"/>
  <c r="D380" i="24"/>
  <c r="H380" i="24"/>
  <c r="M380" i="24"/>
  <c r="AL380" i="24"/>
  <c r="AM380" i="24"/>
  <c r="AN380" i="24"/>
  <c r="D381" i="24"/>
  <c r="H381" i="24"/>
  <c r="M381" i="24"/>
  <c r="AL381" i="24"/>
  <c r="AM381" i="24"/>
  <c r="AN381" i="24"/>
  <c r="D382" i="24"/>
  <c r="H382" i="24"/>
  <c r="M382" i="24"/>
  <c r="AL382" i="24"/>
  <c r="AM382" i="24"/>
  <c r="AN382" i="24"/>
  <c r="D383" i="24"/>
  <c r="H383" i="24"/>
  <c r="M383" i="24"/>
  <c r="AL383" i="24"/>
  <c r="AM383" i="24"/>
  <c r="AN383" i="24"/>
  <c r="D384" i="24"/>
  <c r="H384" i="24"/>
  <c r="M384" i="24"/>
  <c r="AL384" i="24"/>
  <c r="AM384" i="24"/>
  <c r="AN384" i="24"/>
  <c r="D385" i="24"/>
  <c r="H385" i="24"/>
  <c r="M385" i="24"/>
  <c r="AL385" i="24"/>
  <c r="AM385" i="24"/>
  <c r="AN385" i="24"/>
  <c r="D386" i="24"/>
  <c r="H386" i="24"/>
  <c r="M386" i="24"/>
  <c r="AL386" i="24"/>
  <c r="AM386" i="24"/>
  <c r="AN386" i="24"/>
  <c r="D387" i="24"/>
  <c r="H387" i="24"/>
  <c r="M387" i="24"/>
  <c r="AL387" i="24"/>
  <c r="AM387" i="24"/>
  <c r="AN387" i="24"/>
  <c r="D388" i="24"/>
  <c r="H388" i="24"/>
  <c r="M388" i="24"/>
  <c r="AL388" i="24"/>
  <c r="AM388" i="24"/>
  <c r="AN388" i="24"/>
  <c r="D389" i="24"/>
  <c r="H389" i="24"/>
  <c r="M389" i="24"/>
  <c r="AL389" i="24"/>
  <c r="AM389" i="24"/>
  <c r="AN389" i="24"/>
  <c r="D390" i="24"/>
  <c r="H390" i="24"/>
  <c r="M390" i="24"/>
  <c r="AL390" i="24"/>
  <c r="AM390" i="24"/>
  <c r="AN390" i="24"/>
  <c r="D391" i="24"/>
  <c r="H391" i="24"/>
  <c r="M391" i="24"/>
  <c r="AL391" i="24"/>
  <c r="AM391" i="24"/>
  <c r="AN391" i="24"/>
  <c r="D392" i="24"/>
  <c r="H392" i="24"/>
  <c r="M392" i="24"/>
  <c r="AL392" i="24"/>
  <c r="AM392" i="24"/>
  <c r="AN392" i="24"/>
  <c r="D393" i="24"/>
  <c r="H393" i="24"/>
  <c r="M393" i="24"/>
  <c r="AL393" i="24"/>
  <c r="AM393" i="24"/>
  <c r="AN393" i="24"/>
  <c r="D394" i="24"/>
  <c r="H394" i="24"/>
  <c r="M394" i="24"/>
  <c r="AL394" i="24"/>
  <c r="AM394" i="24"/>
  <c r="AN394" i="24"/>
  <c r="D395" i="24"/>
  <c r="H395" i="24"/>
  <c r="M395" i="24"/>
  <c r="AL395" i="24"/>
  <c r="AM395" i="24"/>
  <c r="AN395" i="24"/>
  <c r="D396" i="24"/>
  <c r="H396" i="24"/>
  <c r="M396" i="24"/>
  <c r="AL396" i="24"/>
  <c r="AM396" i="24"/>
  <c r="AN396" i="24"/>
  <c r="D397" i="24"/>
  <c r="H397" i="24"/>
  <c r="M397" i="24"/>
  <c r="AL397" i="24"/>
  <c r="AM397" i="24"/>
  <c r="AN397" i="24"/>
  <c r="D398" i="24"/>
  <c r="H398" i="24"/>
  <c r="M398" i="24"/>
  <c r="AL398" i="24"/>
  <c r="AM398" i="24"/>
  <c r="AN398" i="24"/>
  <c r="D399" i="24"/>
  <c r="H399" i="24"/>
  <c r="M399" i="24"/>
  <c r="AL399" i="24"/>
  <c r="AM399" i="24"/>
  <c r="AN399" i="24"/>
  <c r="D400" i="24"/>
  <c r="H400" i="24"/>
  <c r="M400" i="24"/>
  <c r="AL400" i="24"/>
  <c r="AM400" i="24"/>
  <c r="AN400" i="24"/>
  <c r="D401" i="24"/>
  <c r="H401" i="24"/>
  <c r="M401" i="24"/>
  <c r="AL401" i="24"/>
  <c r="AM401" i="24"/>
  <c r="AN401" i="24"/>
  <c r="D402" i="24"/>
  <c r="H402" i="24"/>
  <c r="M402" i="24"/>
  <c r="AL402" i="24"/>
  <c r="AM402" i="24"/>
  <c r="AN402" i="24"/>
  <c r="D403" i="24"/>
  <c r="H403" i="24"/>
  <c r="M403" i="24"/>
  <c r="AL403" i="24"/>
  <c r="AM403" i="24"/>
  <c r="AN403" i="24"/>
  <c r="D404" i="24"/>
  <c r="H404" i="24"/>
  <c r="M404" i="24"/>
  <c r="AL404" i="24"/>
  <c r="AM404" i="24"/>
  <c r="AN404" i="24"/>
  <c r="D405" i="24"/>
  <c r="H405" i="24"/>
  <c r="M405" i="24"/>
  <c r="AL405" i="24"/>
  <c r="AM405" i="24"/>
  <c r="AN405" i="24"/>
  <c r="D406" i="24"/>
  <c r="H406" i="24"/>
  <c r="M406" i="24"/>
  <c r="AL406" i="24"/>
  <c r="AM406" i="24"/>
  <c r="AN406" i="24"/>
  <c r="D407" i="24"/>
  <c r="H407" i="24"/>
  <c r="M407" i="24"/>
  <c r="AL407" i="24"/>
  <c r="AM407" i="24"/>
  <c r="AN407" i="24"/>
  <c r="D408" i="24"/>
  <c r="H408" i="24"/>
  <c r="M408" i="24"/>
  <c r="AL408" i="24"/>
  <c r="AM408" i="24"/>
  <c r="AN408" i="24"/>
  <c r="D409" i="24"/>
  <c r="H409" i="24"/>
  <c r="M409" i="24"/>
  <c r="AL409" i="24"/>
  <c r="AM409" i="24"/>
  <c r="AN409" i="24"/>
  <c r="D410" i="24"/>
  <c r="H410" i="24"/>
  <c r="M410" i="24"/>
  <c r="AL410" i="24"/>
  <c r="AM410" i="24"/>
  <c r="AN410" i="24"/>
  <c r="D411" i="24"/>
  <c r="H411" i="24"/>
  <c r="M411" i="24"/>
  <c r="AL411" i="24"/>
  <c r="AM411" i="24"/>
  <c r="AN411" i="24"/>
  <c r="D412" i="24"/>
  <c r="H412" i="24"/>
  <c r="M412" i="24"/>
  <c r="AL412" i="24"/>
  <c r="AM412" i="24"/>
  <c r="AN412" i="24"/>
  <c r="D413" i="24"/>
  <c r="H413" i="24"/>
  <c r="M413" i="24"/>
  <c r="AL413" i="24"/>
  <c r="AM413" i="24"/>
  <c r="AN413" i="24"/>
  <c r="D414" i="24"/>
  <c r="H414" i="24"/>
  <c r="M414" i="24"/>
  <c r="AL414" i="24"/>
  <c r="AM414" i="24"/>
  <c r="AN414" i="24"/>
  <c r="D415" i="24"/>
  <c r="H415" i="24"/>
  <c r="M415" i="24"/>
  <c r="AL415" i="24"/>
  <c r="AM415" i="24"/>
  <c r="AN415" i="24"/>
  <c r="D416" i="24"/>
  <c r="H416" i="24"/>
  <c r="M416" i="24"/>
  <c r="AL416" i="24"/>
  <c r="AM416" i="24"/>
  <c r="AN416" i="24"/>
  <c r="D417" i="24"/>
  <c r="H417" i="24"/>
  <c r="M417" i="24"/>
  <c r="AL417" i="24"/>
  <c r="AM417" i="24"/>
  <c r="AN417" i="24"/>
  <c r="D418" i="24"/>
  <c r="H418" i="24"/>
  <c r="M418" i="24"/>
  <c r="AL418" i="24"/>
  <c r="AM418" i="24"/>
  <c r="AN418" i="24"/>
  <c r="D419" i="24"/>
  <c r="H419" i="24"/>
  <c r="M419" i="24"/>
  <c r="AL419" i="24"/>
  <c r="AM419" i="24"/>
  <c r="AN419" i="24"/>
  <c r="D420" i="24"/>
  <c r="H420" i="24"/>
  <c r="M420" i="24"/>
  <c r="AL420" i="24"/>
  <c r="AM420" i="24"/>
  <c r="AN420" i="24"/>
  <c r="D421" i="24"/>
  <c r="H421" i="24"/>
  <c r="M421" i="24"/>
  <c r="AL421" i="24"/>
  <c r="AM421" i="24"/>
  <c r="AN421" i="24"/>
  <c r="D422" i="24"/>
  <c r="H422" i="24"/>
  <c r="M422" i="24"/>
  <c r="AL422" i="24"/>
  <c r="AM422" i="24"/>
  <c r="AN422" i="24"/>
  <c r="D423" i="24"/>
  <c r="H423" i="24"/>
  <c r="M423" i="24"/>
  <c r="AL423" i="24"/>
  <c r="AM423" i="24"/>
  <c r="AN423" i="24"/>
  <c r="D424" i="24"/>
  <c r="H424" i="24"/>
  <c r="M424" i="24"/>
  <c r="AL424" i="24"/>
  <c r="AM424" i="24"/>
  <c r="AN424" i="24"/>
  <c r="D425" i="24"/>
  <c r="H425" i="24"/>
  <c r="M425" i="24"/>
  <c r="AL425" i="24"/>
  <c r="AM425" i="24"/>
  <c r="AN425" i="24"/>
  <c r="D426" i="24"/>
  <c r="H426" i="24"/>
  <c r="M426" i="24"/>
  <c r="AL426" i="24"/>
  <c r="AM426" i="24"/>
  <c r="AN426" i="24"/>
  <c r="D427" i="24"/>
  <c r="H427" i="24"/>
  <c r="M427" i="24"/>
  <c r="AL427" i="24"/>
  <c r="AM427" i="24"/>
  <c r="AN427" i="24"/>
  <c r="D428" i="24"/>
  <c r="H428" i="24"/>
  <c r="M428" i="24"/>
  <c r="AL428" i="24"/>
  <c r="AM428" i="24"/>
  <c r="AN428" i="24"/>
  <c r="D429" i="24"/>
  <c r="H429" i="24"/>
  <c r="M429" i="24"/>
  <c r="AL429" i="24"/>
  <c r="AM429" i="24"/>
  <c r="AN429" i="24"/>
  <c r="D430" i="24"/>
  <c r="H430" i="24"/>
  <c r="M430" i="24"/>
  <c r="AL430" i="24"/>
  <c r="AM430" i="24"/>
  <c r="AN430" i="24"/>
  <c r="D431" i="24"/>
  <c r="H431" i="24"/>
  <c r="M431" i="24"/>
  <c r="AL431" i="24"/>
  <c r="AM431" i="24"/>
  <c r="AN431" i="24"/>
  <c r="D432" i="24"/>
  <c r="H432" i="24"/>
  <c r="M432" i="24"/>
  <c r="AL432" i="24"/>
  <c r="AM432" i="24"/>
  <c r="AN432" i="24"/>
  <c r="D433" i="24"/>
  <c r="H433" i="24"/>
  <c r="M433" i="24"/>
  <c r="AL433" i="24"/>
  <c r="AM433" i="24"/>
  <c r="AN433" i="24"/>
  <c r="D434" i="24"/>
  <c r="H434" i="24"/>
  <c r="M434" i="24"/>
  <c r="AL434" i="24"/>
  <c r="AM434" i="24"/>
  <c r="AN434" i="24"/>
  <c r="D435" i="24"/>
  <c r="H435" i="24"/>
  <c r="M435" i="24"/>
  <c r="AL435" i="24"/>
  <c r="AM435" i="24"/>
  <c r="AN435" i="24"/>
  <c r="D436" i="24"/>
  <c r="H436" i="24"/>
  <c r="M436" i="24"/>
  <c r="AL436" i="24"/>
  <c r="AM436" i="24"/>
  <c r="AN436" i="24"/>
  <c r="D437" i="24"/>
  <c r="H437" i="24"/>
  <c r="M437" i="24"/>
  <c r="AL437" i="24"/>
  <c r="AM437" i="24"/>
  <c r="AN437" i="24"/>
  <c r="D438" i="24"/>
  <c r="H438" i="24"/>
  <c r="M438" i="24"/>
  <c r="AL438" i="24"/>
  <c r="AM438" i="24"/>
  <c r="AN438" i="24"/>
  <c r="D439" i="24"/>
  <c r="H439" i="24"/>
  <c r="M439" i="24"/>
  <c r="AL439" i="24"/>
  <c r="AM439" i="24"/>
  <c r="AN439" i="24"/>
  <c r="D440" i="24"/>
  <c r="H440" i="24"/>
  <c r="M440" i="24"/>
  <c r="AL440" i="24"/>
  <c r="AM440" i="24"/>
  <c r="AN440" i="24"/>
  <c r="D441" i="24"/>
  <c r="H441" i="24"/>
  <c r="M441" i="24"/>
  <c r="AL441" i="24"/>
  <c r="AM441" i="24"/>
  <c r="AN441" i="24"/>
  <c r="D442" i="24"/>
  <c r="H442" i="24"/>
  <c r="M442" i="24"/>
  <c r="AL442" i="24"/>
  <c r="AM442" i="24"/>
  <c r="AN442" i="24"/>
  <c r="D443" i="24"/>
  <c r="H443" i="24"/>
  <c r="M443" i="24"/>
  <c r="AL443" i="24"/>
  <c r="AM443" i="24"/>
  <c r="AN443" i="24"/>
  <c r="D444" i="24"/>
  <c r="H444" i="24"/>
  <c r="M444" i="24"/>
  <c r="AL444" i="24"/>
  <c r="AM444" i="24"/>
  <c r="AN444" i="24"/>
  <c r="D445" i="24"/>
  <c r="H445" i="24"/>
  <c r="M445" i="24"/>
  <c r="AL445" i="24"/>
  <c r="AM445" i="24"/>
  <c r="AN445" i="24"/>
  <c r="D446" i="24"/>
  <c r="H446" i="24"/>
  <c r="M446" i="24"/>
  <c r="AL446" i="24"/>
  <c r="AM446" i="24"/>
  <c r="AN446" i="24"/>
  <c r="D447" i="24"/>
  <c r="H447" i="24"/>
  <c r="M447" i="24"/>
  <c r="AL447" i="24"/>
  <c r="AM447" i="24"/>
  <c r="AN447" i="24"/>
  <c r="D448" i="24"/>
  <c r="H448" i="24"/>
  <c r="M448" i="24"/>
  <c r="AL448" i="24"/>
  <c r="AM448" i="24"/>
  <c r="AN448" i="24"/>
  <c r="D449" i="24"/>
  <c r="H449" i="24"/>
  <c r="M449" i="24"/>
  <c r="AL449" i="24"/>
  <c r="AM449" i="24"/>
  <c r="AN449" i="24"/>
  <c r="D450" i="24"/>
  <c r="H450" i="24"/>
  <c r="M450" i="24"/>
  <c r="AL450" i="24"/>
  <c r="AM450" i="24"/>
  <c r="AN450" i="24"/>
  <c r="D451" i="24"/>
  <c r="H451" i="24"/>
  <c r="M451" i="24"/>
  <c r="AL451" i="24"/>
  <c r="AM451" i="24"/>
  <c r="AN451" i="24"/>
  <c r="D452" i="24"/>
  <c r="H452" i="24"/>
  <c r="M452" i="24"/>
  <c r="AL452" i="24"/>
  <c r="AM452" i="24"/>
  <c r="AN452" i="24"/>
  <c r="D453" i="24"/>
  <c r="H453" i="24"/>
  <c r="M453" i="24"/>
  <c r="AL453" i="24"/>
  <c r="AM453" i="24"/>
  <c r="AN453" i="24"/>
  <c r="D454" i="24"/>
  <c r="H454" i="24"/>
  <c r="M454" i="24"/>
  <c r="AL454" i="24"/>
  <c r="AM454" i="24"/>
  <c r="AN454" i="24"/>
  <c r="D455" i="24"/>
  <c r="H455" i="24"/>
  <c r="M455" i="24"/>
  <c r="AL455" i="24"/>
  <c r="AM455" i="24"/>
  <c r="AN455" i="24"/>
  <c r="D456" i="24"/>
  <c r="H456" i="24"/>
  <c r="M456" i="24"/>
  <c r="AL456" i="24"/>
  <c r="AM456" i="24"/>
  <c r="AN456" i="24"/>
  <c r="D457" i="24"/>
  <c r="H457" i="24"/>
  <c r="M457" i="24"/>
  <c r="AL457" i="24"/>
  <c r="AM457" i="24"/>
  <c r="AN457" i="24"/>
  <c r="D458" i="24"/>
  <c r="H458" i="24"/>
  <c r="M458" i="24"/>
  <c r="AL458" i="24"/>
  <c r="AM458" i="24"/>
  <c r="AN458" i="24"/>
  <c r="D459" i="24"/>
  <c r="H459" i="24"/>
  <c r="M459" i="24"/>
  <c r="AL459" i="24"/>
  <c r="AM459" i="24"/>
  <c r="AN459" i="24"/>
  <c r="D460" i="24"/>
  <c r="H460" i="24"/>
  <c r="M460" i="24"/>
  <c r="AL460" i="24"/>
  <c r="AM460" i="24"/>
  <c r="AN460" i="24"/>
  <c r="D461" i="24"/>
  <c r="H461" i="24"/>
  <c r="M461" i="24"/>
  <c r="AL461" i="24"/>
  <c r="AM461" i="24"/>
  <c r="AN461" i="24"/>
  <c r="D462" i="24"/>
  <c r="H462" i="24"/>
  <c r="M462" i="24"/>
  <c r="AL462" i="24"/>
  <c r="AM462" i="24"/>
  <c r="AN462" i="24"/>
  <c r="D463" i="24"/>
  <c r="H463" i="24"/>
  <c r="M463" i="24"/>
  <c r="AL463" i="24"/>
  <c r="AM463" i="24"/>
  <c r="AN463" i="24"/>
  <c r="D464" i="24"/>
  <c r="H464" i="24"/>
  <c r="M464" i="24"/>
  <c r="AL464" i="24"/>
  <c r="AM464" i="24"/>
  <c r="AN464" i="24"/>
  <c r="D465" i="24"/>
  <c r="H465" i="24"/>
  <c r="M465" i="24"/>
  <c r="AL465" i="24"/>
  <c r="AM465" i="24"/>
  <c r="AN465" i="24"/>
  <c r="D466" i="24"/>
  <c r="H466" i="24"/>
  <c r="M466" i="24"/>
  <c r="AL466" i="24"/>
  <c r="AM466" i="24"/>
  <c r="AN466" i="24"/>
  <c r="D467" i="24"/>
  <c r="H467" i="24"/>
  <c r="M467" i="24"/>
  <c r="AL467" i="24"/>
  <c r="AM467" i="24"/>
  <c r="AN467" i="24"/>
  <c r="D468" i="24"/>
  <c r="H468" i="24"/>
  <c r="M468" i="24"/>
  <c r="AL468" i="24"/>
  <c r="AM468" i="24"/>
  <c r="AN468" i="24"/>
  <c r="D469" i="24"/>
  <c r="H469" i="24"/>
  <c r="M469" i="24"/>
  <c r="AL469" i="24"/>
  <c r="AM469" i="24"/>
  <c r="AN469" i="24"/>
  <c r="D470" i="24"/>
  <c r="H470" i="24"/>
  <c r="M470" i="24"/>
  <c r="AL470" i="24"/>
  <c r="AM470" i="24"/>
  <c r="AN470" i="24"/>
  <c r="D471" i="24"/>
  <c r="H471" i="24"/>
  <c r="M471" i="24"/>
  <c r="AL471" i="24"/>
  <c r="AM471" i="24"/>
  <c r="AN471" i="24"/>
  <c r="D472" i="24"/>
  <c r="H472" i="24"/>
  <c r="M472" i="24"/>
  <c r="AL472" i="24"/>
  <c r="AM472" i="24"/>
  <c r="AN472" i="24"/>
  <c r="D473" i="24"/>
  <c r="H473" i="24"/>
  <c r="M473" i="24"/>
  <c r="AL473" i="24"/>
  <c r="AM473" i="24"/>
  <c r="AN473" i="24"/>
  <c r="D474" i="24"/>
  <c r="H474" i="24"/>
  <c r="M474" i="24"/>
  <c r="AL474" i="24"/>
  <c r="AM474" i="24"/>
  <c r="AN474" i="24"/>
  <c r="D475" i="24"/>
  <c r="H475" i="24"/>
  <c r="M475" i="24"/>
  <c r="AL475" i="24"/>
  <c r="AM475" i="24"/>
  <c r="AN475" i="24"/>
  <c r="D476" i="24"/>
  <c r="H476" i="24"/>
  <c r="M476" i="24"/>
  <c r="AL476" i="24"/>
  <c r="AM476" i="24"/>
  <c r="AN476" i="24"/>
  <c r="D477" i="24"/>
  <c r="H477" i="24"/>
  <c r="M477" i="24"/>
  <c r="AL477" i="24"/>
  <c r="AM477" i="24"/>
  <c r="AN477" i="24"/>
  <c r="D478" i="24"/>
  <c r="H478" i="24"/>
  <c r="M478" i="24"/>
  <c r="AL478" i="24"/>
  <c r="AM478" i="24"/>
  <c r="AN478" i="24"/>
  <c r="D479" i="24"/>
  <c r="H479" i="24"/>
  <c r="M479" i="24"/>
  <c r="AL479" i="24"/>
  <c r="AM479" i="24"/>
  <c r="AN479" i="24"/>
  <c r="D480" i="24"/>
  <c r="H480" i="24"/>
  <c r="M480" i="24"/>
  <c r="AL480" i="24"/>
  <c r="AM480" i="24"/>
  <c r="AN480" i="24"/>
  <c r="D481" i="24"/>
  <c r="H481" i="24"/>
  <c r="M481" i="24"/>
  <c r="AL481" i="24"/>
  <c r="AM481" i="24"/>
  <c r="AN481" i="24"/>
  <c r="D482" i="24"/>
  <c r="H482" i="24"/>
  <c r="M482" i="24"/>
  <c r="AL482" i="24"/>
  <c r="AM482" i="24"/>
  <c r="AN482" i="24"/>
  <c r="D483" i="24"/>
  <c r="H483" i="24"/>
  <c r="M483" i="24"/>
  <c r="AL483" i="24"/>
  <c r="AM483" i="24"/>
  <c r="AN483" i="24"/>
  <c r="D484" i="24"/>
  <c r="H484" i="24"/>
  <c r="M484" i="24"/>
  <c r="AL484" i="24"/>
  <c r="AM484" i="24"/>
  <c r="AN484" i="24"/>
  <c r="D485" i="24"/>
  <c r="H485" i="24"/>
  <c r="M485" i="24"/>
  <c r="AL485" i="24"/>
  <c r="AM485" i="24"/>
  <c r="AN485" i="24"/>
  <c r="D486" i="24"/>
  <c r="H486" i="24"/>
  <c r="M486" i="24"/>
  <c r="AL486" i="24"/>
  <c r="AM486" i="24"/>
  <c r="AN486" i="24"/>
  <c r="D487" i="24"/>
  <c r="H487" i="24"/>
  <c r="M487" i="24"/>
  <c r="AL487" i="24"/>
  <c r="AM487" i="24"/>
  <c r="AN487" i="24"/>
  <c r="D488" i="24"/>
  <c r="H488" i="24"/>
  <c r="M488" i="24"/>
  <c r="AL488" i="24"/>
  <c r="AM488" i="24"/>
  <c r="AN488" i="24"/>
  <c r="D489" i="24"/>
  <c r="H489" i="24"/>
  <c r="M489" i="24"/>
  <c r="AL489" i="24"/>
  <c r="AM489" i="24"/>
  <c r="AN489" i="24"/>
  <c r="D490" i="24"/>
  <c r="H490" i="24"/>
  <c r="M490" i="24"/>
  <c r="AL490" i="24"/>
  <c r="AM490" i="24"/>
  <c r="AN490" i="24"/>
  <c r="D491" i="24"/>
  <c r="H491" i="24"/>
  <c r="M491" i="24"/>
  <c r="AL491" i="24"/>
  <c r="AM491" i="24"/>
  <c r="AN491" i="24"/>
  <c r="D492" i="24"/>
  <c r="H492" i="24"/>
  <c r="M492" i="24"/>
  <c r="AL492" i="24"/>
  <c r="AM492" i="24"/>
  <c r="AN492" i="24"/>
  <c r="D493" i="24"/>
  <c r="H493" i="24"/>
  <c r="M493" i="24"/>
  <c r="AL493" i="24"/>
  <c r="AM493" i="24"/>
  <c r="AN493" i="24"/>
  <c r="D494" i="24"/>
  <c r="H494" i="24"/>
  <c r="M494" i="24"/>
  <c r="AL494" i="24"/>
  <c r="AM494" i="24"/>
  <c r="AN494" i="24"/>
  <c r="D495" i="24"/>
  <c r="H495" i="24"/>
  <c r="M495" i="24"/>
  <c r="AL495" i="24"/>
  <c r="AM495" i="24"/>
  <c r="AN495" i="24"/>
  <c r="D496" i="24"/>
  <c r="H496" i="24"/>
  <c r="M496" i="24"/>
  <c r="AL496" i="24"/>
  <c r="AM496" i="24"/>
  <c r="AN496" i="24"/>
  <c r="D497" i="24"/>
  <c r="H497" i="24"/>
  <c r="M497" i="24"/>
  <c r="AL497" i="24"/>
  <c r="AM497" i="24"/>
  <c r="AN497" i="24"/>
  <c r="D498" i="24"/>
  <c r="H498" i="24"/>
  <c r="M498" i="24"/>
  <c r="AL498" i="24"/>
  <c r="AM498" i="24"/>
  <c r="AN498" i="24"/>
  <c r="D499" i="24"/>
  <c r="H499" i="24"/>
  <c r="M499" i="24"/>
  <c r="AL499" i="24"/>
  <c r="AM499" i="24"/>
  <c r="AN499" i="24"/>
  <c r="D500" i="24"/>
  <c r="H500" i="24"/>
  <c r="M500" i="24"/>
  <c r="AL500" i="24"/>
  <c r="AM500" i="24"/>
  <c r="AN500" i="24"/>
  <c r="D501" i="24"/>
  <c r="H501" i="24"/>
  <c r="M501" i="24"/>
  <c r="AL501" i="24"/>
  <c r="AM501" i="24"/>
  <c r="AN501" i="24"/>
  <c r="D502" i="24"/>
  <c r="H502" i="24"/>
  <c r="M502" i="24"/>
  <c r="AL502" i="24"/>
  <c r="AM502" i="24"/>
  <c r="AN502" i="24"/>
  <c r="D503" i="24"/>
  <c r="H503" i="24"/>
  <c r="M503" i="24"/>
  <c r="AL503" i="24"/>
  <c r="AM503" i="24"/>
  <c r="AN503" i="24"/>
  <c r="D504" i="24"/>
  <c r="H504" i="24"/>
  <c r="M504" i="24"/>
  <c r="AL504" i="24"/>
  <c r="AM504" i="24"/>
  <c r="AN504" i="24"/>
  <c r="D505" i="24"/>
  <c r="H505" i="24"/>
  <c r="M505" i="24"/>
  <c r="AL505" i="24"/>
  <c r="AM505" i="24"/>
  <c r="AN505" i="24"/>
  <c r="D506" i="24"/>
  <c r="H506" i="24"/>
  <c r="M506" i="24"/>
  <c r="AL506" i="24"/>
  <c r="AM506" i="24"/>
  <c r="AN506" i="24"/>
  <c r="D507" i="24"/>
  <c r="H507" i="24"/>
  <c r="M507" i="24"/>
  <c r="AL507" i="24"/>
  <c r="AM507" i="24"/>
  <c r="AN507" i="24"/>
  <c r="D508" i="24"/>
  <c r="H508" i="24"/>
  <c r="M508" i="24"/>
  <c r="AL508" i="24"/>
  <c r="AM508" i="24"/>
  <c r="AN508" i="24"/>
  <c r="D509" i="24"/>
  <c r="H509" i="24"/>
  <c r="M509" i="24"/>
  <c r="AL509" i="24"/>
  <c r="AM509" i="24"/>
  <c r="AN509" i="24"/>
  <c r="D510" i="24"/>
  <c r="H510" i="24"/>
  <c r="M510" i="24"/>
  <c r="AL510" i="24"/>
  <c r="AM510" i="24"/>
  <c r="AN510" i="24"/>
  <c r="D511" i="24"/>
  <c r="H511" i="24"/>
  <c r="M511" i="24"/>
  <c r="AL511" i="24"/>
  <c r="AM511" i="24"/>
  <c r="AN511" i="24"/>
  <c r="D512" i="24"/>
  <c r="H512" i="24"/>
  <c r="M512" i="24"/>
  <c r="AL512" i="24"/>
  <c r="AM512" i="24"/>
  <c r="AN512" i="24"/>
  <c r="D513" i="24"/>
  <c r="H513" i="24"/>
  <c r="M513" i="24"/>
  <c r="AL513" i="24"/>
  <c r="AM513" i="24"/>
  <c r="AN513" i="24"/>
  <c r="D514" i="24"/>
  <c r="H514" i="24"/>
  <c r="M514" i="24"/>
  <c r="AL514" i="24"/>
  <c r="AM514" i="24"/>
  <c r="AN514" i="24"/>
  <c r="D515" i="24"/>
  <c r="H515" i="24"/>
  <c r="M515" i="24"/>
  <c r="AL515" i="24"/>
  <c r="AM515" i="24"/>
  <c r="AN515" i="24"/>
  <c r="D516" i="24"/>
  <c r="H516" i="24"/>
  <c r="M516" i="24"/>
  <c r="AL516" i="24"/>
  <c r="AM516" i="24"/>
  <c r="AN516" i="24"/>
  <c r="D517" i="24"/>
  <c r="H517" i="24"/>
  <c r="M517" i="24"/>
  <c r="AL517" i="24"/>
  <c r="AM517" i="24"/>
  <c r="AN517" i="24"/>
  <c r="D518" i="24"/>
  <c r="H518" i="24"/>
  <c r="M518" i="24"/>
  <c r="AL518" i="24"/>
  <c r="AM518" i="24"/>
  <c r="AN518" i="24"/>
  <c r="D519" i="24"/>
  <c r="H519" i="24"/>
  <c r="M519" i="24"/>
  <c r="AL519" i="24"/>
  <c r="AM519" i="24"/>
  <c r="AN519" i="24"/>
  <c r="D520" i="24"/>
  <c r="H520" i="24"/>
  <c r="M520" i="24"/>
  <c r="AL520" i="24"/>
  <c r="AM520" i="24"/>
  <c r="AN520" i="24"/>
  <c r="D521" i="24"/>
  <c r="H521" i="24"/>
  <c r="M521" i="24"/>
  <c r="AL521" i="24"/>
  <c r="AM521" i="24"/>
  <c r="AN521" i="24"/>
  <c r="D522" i="24"/>
  <c r="H522" i="24"/>
  <c r="M522" i="24"/>
  <c r="AL522" i="24"/>
  <c r="AM522" i="24"/>
  <c r="AN522" i="24"/>
  <c r="D523" i="24"/>
  <c r="H523" i="24"/>
  <c r="M523" i="24"/>
  <c r="AL523" i="24"/>
  <c r="AM523" i="24"/>
  <c r="AN523" i="24"/>
  <c r="D524" i="24"/>
  <c r="H524" i="24"/>
  <c r="M524" i="24"/>
  <c r="AL524" i="24"/>
  <c r="AM524" i="24"/>
  <c r="AN524" i="24"/>
  <c r="D525" i="24"/>
  <c r="H525" i="24"/>
  <c r="M525" i="24"/>
  <c r="AL525" i="24"/>
  <c r="AM525" i="24"/>
  <c r="AN525" i="24"/>
  <c r="D526" i="24"/>
  <c r="H526" i="24"/>
  <c r="M526" i="24"/>
  <c r="AL526" i="24"/>
  <c r="AM526" i="24"/>
  <c r="AN526" i="24"/>
  <c r="D527" i="24"/>
  <c r="H527" i="24"/>
  <c r="M527" i="24"/>
  <c r="AL527" i="24"/>
  <c r="AM527" i="24"/>
  <c r="AN527" i="24"/>
  <c r="D528" i="24"/>
  <c r="H528" i="24"/>
  <c r="M528" i="24"/>
  <c r="AL528" i="24"/>
  <c r="AM528" i="24"/>
  <c r="AN528" i="24"/>
  <c r="D529" i="24"/>
  <c r="H529" i="24"/>
  <c r="M529" i="24"/>
  <c r="AL529" i="24"/>
  <c r="AM529" i="24"/>
  <c r="AN529" i="24"/>
  <c r="D530" i="24"/>
  <c r="H530" i="24"/>
  <c r="M530" i="24"/>
  <c r="AL530" i="24"/>
  <c r="AM530" i="24"/>
  <c r="AN530" i="24"/>
  <c r="D531" i="24"/>
  <c r="H531" i="24"/>
  <c r="M531" i="24"/>
  <c r="AL531" i="24"/>
  <c r="AM531" i="24"/>
  <c r="AN531" i="24"/>
  <c r="D532" i="24"/>
  <c r="H532" i="24"/>
  <c r="M532" i="24"/>
  <c r="AL532" i="24"/>
  <c r="AM532" i="24"/>
  <c r="AN532" i="24"/>
  <c r="D533" i="24"/>
  <c r="H533" i="24"/>
  <c r="M533" i="24"/>
  <c r="AL533" i="24"/>
  <c r="AM533" i="24"/>
  <c r="AN533" i="24"/>
  <c r="D534" i="24"/>
  <c r="H534" i="24"/>
  <c r="M534" i="24"/>
  <c r="AL534" i="24"/>
  <c r="AM534" i="24"/>
  <c r="AN534" i="24"/>
  <c r="D535" i="24"/>
  <c r="H535" i="24"/>
  <c r="M535" i="24"/>
  <c r="AL535" i="24"/>
  <c r="AM535" i="24"/>
  <c r="AN535" i="24"/>
  <c r="D536" i="24"/>
  <c r="H536" i="24"/>
  <c r="M536" i="24"/>
  <c r="AL536" i="24"/>
  <c r="AM536" i="24"/>
  <c r="AN536" i="24"/>
  <c r="D537" i="24"/>
  <c r="H537" i="24"/>
  <c r="M537" i="24"/>
  <c r="AL537" i="24"/>
  <c r="AM537" i="24"/>
  <c r="AN537" i="24"/>
  <c r="D538" i="24"/>
  <c r="H538" i="24"/>
  <c r="M538" i="24"/>
  <c r="AL538" i="24"/>
  <c r="AM538" i="24"/>
  <c r="AN538" i="24"/>
  <c r="D539" i="24"/>
  <c r="H539" i="24"/>
  <c r="M539" i="24"/>
  <c r="AL539" i="24"/>
  <c r="AM539" i="24"/>
  <c r="AN539" i="24"/>
  <c r="D540" i="24"/>
  <c r="H540" i="24"/>
  <c r="M540" i="24"/>
  <c r="AL540" i="24"/>
  <c r="AM540" i="24"/>
  <c r="AN540" i="24"/>
  <c r="D541" i="24"/>
  <c r="H541" i="24"/>
  <c r="M541" i="24"/>
  <c r="AL541" i="24"/>
  <c r="AM541" i="24"/>
  <c r="AN541" i="24"/>
  <c r="D542" i="24"/>
  <c r="H542" i="24"/>
  <c r="M542" i="24"/>
  <c r="AL542" i="24"/>
  <c r="AM542" i="24"/>
  <c r="AN542" i="24"/>
  <c r="D543" i="24"/>
  <c r="H543" i="24"/>
  <c r="M543" i="24"/>
  <c r="AL543" i="24"/>
  <c r="AM543" i="24"/>
  <c r="AN543" i="24"/>
  <c r="D544" i="24"/>
  <c r="H544" i="24"/>
  <c r="M544" i="24"/>
  <c r="AL544" i="24"/>
  <c r="AM544" i="24"/>
  <c r="AN544" i="24"/>
  <c r="D545" i="24"/>
  <c r="H545" i="24"/>
  <c r="M545" i="24"/>
  <c r="AL545" i="24"/>
  <c r="AM545" i="24"/>
  <c r="AN545" i="24"/>
  <c r="D546" i="24"/>
  <c r="H546" i="24"/>
  <c r="M546" i="24"/>
  <c r="AL546" i="24"/>
  <c r="AM546" i="24"/>
  <c r="AN546" i="24"/>
  <c r="D547" i="24"/>
  <c r="H547" i="24"/>
  <c r="M547" i="24"/>
  <c r="AL547" i="24"/>
  <c r="AM547" i="24"/>
  <c r="AN547" i="24"/>
  <c r="D548" i="24"/>
  <c r="H548" i="24"/>
  <c r="M548" i="24"/>
  <c r="AL548" i="24"/>
  <c r="AM548" i="24"/>
  <c r="AN548" i="24"/>
  <c r="D549" i="24"/>
  <c r="H549" i="24"/>
  <c r="M549" i="24"/>
  <c r="AL549" i="24"/>
  <c r="AM549" i="24"/>
  <c r="AN549" i="24"/>
  <c r="D550" i="24"/>
  <c r="H550" i="24"/>
  <c r="M550" i="24"/>
  <c r="AL550" i="24"/>
  <c r="AM550" i="24"/>
  <c r="AN550" i="24"/>
  <c r="D551" i="24"/>
  <c r="H551" i="24"/>
  <c r="M551" i="24"/>
  <c r="AL551" i="24"/>
  <c r="AM551" i="24"/>
  <c r="AN551" i="24"/>
  <c r="D552" i="24"/>
  <c r="H552" i="24"/>
  <c r="M552" i="24"/>
  <c r="AL552" i="24"/>
  <c r="AM552" i="24"/>
  <c r="AN552" i="24"/>
  <c r="D553" i="24"/>
  <c r="H553" i="24"/>
  <c r="M553" i="24"/>
  <c r="AL553" i="24"/>
  <c r="AM553" i="24"/>
  <c r="AN553" i="24"/>
  <c r="D554" i="24"/>
  <c r="H554" i="24"/>
  <c r="M554" i="24"/>
  <c r="AL554" i="24"/>
  <c r="AM554" i="24"/>
  <c r="AN554" i="24"/>
  <c r="D555" i="24"/>
  <c r="H555" i="24"/>
  <c r="M555" i="24"/>
  <c r="AL555" i="24"/>
  <c r="AM555" i="24"/>
  <c r="AN555" i="24"/>
  <c r="D556" i="24"/>
  <c r="H556" i="24"/>
  <c r="M556" i="24"/>
  <c r="AL556" i="24"/>
  <c r="AM556" i="24"/>
  <c r="AN556" i="24"/>
  <c r="D557" i="24"/>
  <c r="H557" i="24"/>
  <c r="M557" i="24"/>
  <c r="AL557" i="24"/>
  <c r="AM557" i="24"/>
  <c r="AN557" i="24"/>
  <c r="D558" i="24"/>
  <c r="H558" i="24"/>
  <c r="M558" i="24"/>
  <c r="AL558" i="24"/>
  <c r="AM558" i="24"/>
  <c r="AN558" i="24"/>
  <c r="D559" i="24"/>
  <c r="H559" i="24"/>
  <c r="M559" i="24"/>
  <c r="AL559" i="24"/>
  <c r="AM559" i="24"/>
  <c r="AN559" i="24"/>
  <c r="D560" i="24"/>
  <c r="H560" i="24"/>
  <c r="M560" i="24"/>
  <c r="AL560" i="24"/>
  <c r="AM560" i="24"/>
  <c r="AN560" i="24"/>
  <c r="D561" i="24"/>
  <c r="H561" i="24"/>
  <c r="M561" i="24"/>
  <c r="AL561" i="24"/>
  <c r="AM561" i="24"/>
  <c r="AN561" i="24"/>
  <c r="D562" i="24"/>
  <c r="H562" i="24"/>
  <c r="M562" i="24"/>
  <c r="AL562" i="24"/>
  <c r="AM562" i="24"/>
  <c r="AN562" i="24"/>
  <c r="D563" i="24"/>
  <c r="H563" i="24"/>
  <c r="M563" i="24"/>
  <c r="AL563" i="24"/>
  <c r="AM563" i="24"/>
  <c r="AN563" i="24"/>
  <c r="D564" i="24"/>
  <c r="H564" i="24"/>
  <c r="M564" i="24"/>
  <c r="AL564" i="24"/>
  <c r="AM564" i="24"/>
  <c r="AN564" i="24"/>
  <c r="D565" i="24"/>
  <c r="H565" i="24"/>
  <c r="M565" i="24"/>
  <c r="AL565" i="24"/>
  <c r="AM565" i="24"/>
  <c r="AN565" i="24"/>
  <c r="D566" i="24"/>
  <c r="H566" i="24"/>
  <c r="M566" i="24"/>
  <c r="AL566" i="24"/>
  <c r="AM566" i="24"/>
  <c r="AN566" i="24"/>
  <c r="D567" i="24"/>
  <c r="H567" i="24"/>
  <c r="M567" i="24"/>
  <c r="AL567" i="24"/>
  <c r="AM567" i="24"/>
  <c r="AN567" i="24"/>
  <c r="D568" i="24"/>
  <c r="H568" i="24"/>
  <c r="M568" i="24"/>
  <c r="AL568" i="24"/>
  <c r="AM568" i="24"/>
  <c r="AN568" i="24"/>
  <c r="D569" i="24"/>
  <c r="H569" i="24"/>
  <c r="M569" i="24"/>
  <c r="AL569" i="24"/>
  <c r="AM569" i="24"/>
  <c r="AN569" i="24"/>
  <c r="D570" i="24"/>
  <c r="H570" i="24"/>
  <c r="M570" i="24"/>
  <c r="AL570" i="24"/>
  <c r="AM570" i="24"/>
  <c r="AN570" i="24"/>
  <c r="D571" i="24"/>
  <c r="H571" i="24"/>
  <c r="M571" i="24"/>
  <c r="AL571" i="24"/>
  <c r="AM571" i="24"/>
  <c r="AN571" i="24"/>
  <c r="D572" i="24"/>
  <c r="H572" i="24"/>
  <c r="M572" i="24"/>
  <c r="AL572" i="24"/>
  <c r="AM572" i="24"/>
  <c r="AN572" i="24"/>
  <c r="D573" i="24"/>
  <c r="H573" i="24"/>
  <c r="M573" i="24"/>
  <c r="AL573" i="24"/>
  <c r="AM573" i="24"/>
  <c r="AN573" i="24"/>
  <c r="D574" i="24"/>
  <c r="H574" i="24"/>
  <c r="M574" i="24"/>
  <c r="AL574" i="24"/>
  <c r="AM574" i="24"/>
  <c r="AN574" i="24"/>
  <c r="D575" i="24"/>
  <c r="H575" i="24"/>
  <c r="M575" i="24"/>
  <c r="AL575" i="24"/>
  <c r="AM575" i="24"/>
  <c r="AN575" i="24"/>
  <c r="D576" i="24"/>
  <c r="H576" i="24"/>
  <c r="M576" i="24"/>
  <c r="AL576" i="24"/>
  <c r="AM576" i="24"/>
  <c r="AN576" i="24"/>
  <c r="D577" i="24"/>
  <c r="H577" i="24"/>
  <c r="M577" i="24"/>
  <c r="AL577" i="24"/>
  <c r="AM577" i="24"/>
  <c r="AN577" i="24"/>
  <c r="D578" i="24"/>
  <c r="H578" i="24"/>
  <c r="M578" i="24"/>
  <c r="AL578" i="24"/>
  <c r="AM578" i="24"/>
  <c r="AN578" i="24"/>
  <c r="D579" i="24"/>
  <c r="H579" i="24"/>
  <c r="M579" i="24"/>
  <c r="AL579" i="24"/>
  <c r="AM579" i="24"/>
  <c r="AN579" i="24"/>
  <c r="D580" i="24"/>
  <c r="H580" i="24"/>
  <c r="M580" i="24"/>
  <c r="AL580" i="24"/>
  <c r="AM580" i="24"/>
  <c r="AN580" i="24"/>
  <c r="D581" i="24"/>
  <c r="H581" i="24"/>
  <c r="M581" i="24"/>
  <c r="AL581" i="24"/>
  <c r="AM581" i="24"/>
  <c r="AN581" i="24"/>
  <c r="D582" i="24"/>
  <c r="H582" i="24"/>
  <c r="M582" i="24"/>
  <c r="AL582" i="24"/>
  <c r="AM582" i="24"/>
  <c r="AN582" i="24"/>
  <c r="D583" i="24"/>
  <c r="H583" i="24"/>
  <c r="M583" i="24"/>
  <c r="AL583" i="24"/>
  <c r="AM583" i="24"/>
  <c r="AN583" i="24"/>
  <c r="D584" i="24"/>
  <c r="H584" i="24"/>
  <c r="M584" i="24"/>
  <c r="AL584" i="24"/>
  <c r="AM584" i="24"/>
  <c r="AN584" i="24"/>
  <c r="D585" i="24"/>
  <c r="H585" i="24"/>
  <c r="M585" i="24"/>
  <c r="AL585" i="24"/>
  <c r="AM585" i="24"/>
  <c r="AN585" i="24"/>
  <c r="D586" i="24"/>
  <c r="H586" i="24"/>
  <c r="M586" i="24"/>
  <c r="AL586" i="24"/>
  <c r="AM586" i="24"/>
  <c r="AN586" i="24"/>
  <c r="D587" i="24"/>
  <c r="H587" i="24"/>
  <c r="M587" i="24"/>
  <c r="AL587" i="24"/>
  <c r="AM587" i="24"/>
  <c r="AN587" i="24"/>
  <c r="D588" i="24"/>
  <c r="H588" i="24"/>
  <c r="M588" i="24"/>
  <c r="AL588" i="24"/>
  <c r="AM588" i="24"/>
  <c r="AN588" i="24"/>
  <c r="D589" i="24"/>
  <c r="H589" i="24"/>
  <c r="M589" i="24"/>
  <c r="AL589" i="24"/>
  <c r="AM589" i="24"/>
  <c r="AN589" i="24"/>
  <c r="D590" i="24"/>
  <c r="H590" i="24"/>
  <c r="M590" i="24"/>
  <c r="AL590" i="24"/>
  <c r="AM590" i="24"/>
  <c r="AN590" i="24"/>
  <c r="D591" i="24"/>
  <c r="H591" i="24"/>
  <c r="M591" i="24"/>
  <c r="AL591" i="24"/>
  <c r="AM591" i="24"/>
  <c r="AN591" i="24"/>
  <c r="D592" i="24"/>
  <c r="H592" i="24"/>
  <c r="M592" i="24"/>
  <c r="AL592" i="24"/>
  <c r="AM592" i="24"/>
  <c r="AN592" i="24"/>
  <c r="D593" i="24"/>
  <c r="H593" i="24"/>
  <c r="M593" i="24"/>
  <c r="AL593" i="24"/>
  <c r="AM593" i="24"/>
  <c r="AN593" i="24"/>
  <c r="D594" i="24"/>
  <c r="H594" i="24"/>
  <c r="M594" i="24"/>
  <c r="AL594" i="24"/>
  <c r="AM594" i="24"/>
  <c r="AN594" i="24"/>
  <c r="D595" i="24"/>
  <c r="H595" i="24"/>
  <c r="M595" i="24"/>
  <c r="AL595" i="24"/>
  <c r="AM595" i="24"/>
  <c r="AN595" i="24"/>
  <c r="D596" i="24"/>
  <c r="H596" i="24"/>
  <c r="M596" i="24"/>
  <c r="AL596" i="24"/>
  <c r="AM596" i="24"/>
  <c r="AN596" i="24"/>
  <c r="D597" i="24"/>
  <c r="H597" i="24"/>
  <c r="M597" i="24"/>
  <c r="AL597" i="24"/>
  <c r="AM597" i="24"/>
  <c r="AN597" i="24"/>
  <c r="D598" i="24"/>
  <c r="H598" i="24"/>
  <c r="M598" i="24"/>
  <c r="AL598" i="24"/>
  <c r="AM598" i="24"/>
  <c r="AN598" i="24"/>
  <c r="D599" i="24"/>
  <c r="H599" i="24"/>
  <c r="M599" i="24"/>
  <c r="AL599" i="24"/>
  <c r="AM599" i="24"/>
  <c r="AN599" i="24"/>
  <c r="D600" i="24"/>
  <c r="H600" i="24"/>
  <c r="M600" i="24"/>
  <c r="AL600" i="24"/>
  <c r="AM600" i="24"/>
  <c r="AN600" i="24"/>
  <c r="D601" i="24"/>
  <c r="H601" i="24"/>
  <c r="M601" i="24"/>
  <c r="AL601" i="24"/>
  <c r="AM601" i="24"/>
  <c r="AN601" i="24"/>
  <c r="D602" i="24"/>
  <c r="H602" i="24"/>
  <c r="M602" i="24"/>
  <c r="AL602" i="24"/>
  <c r="AM602" i="24"/>
  <c r="AN602" i="24"/>
  <c r="D603" i="24"/>
  <c r="H603" i="24"/>
  <c r="M603" i="24"/>
  <c r="AL603" i="24"/>
  <c r="AM603" i="24"/>
  <c r="AN603" i="24"/>
  <c r="D604" i="24"/>
  <c r="H604" i="24"/>
  <c r="M604" i="24"/>
  <c r="AL604" i="24"/>
  <c r="AM604" i="24"/>
  <c r="AN604" i="24"/>
  <c r="D605" i="24"/>
  <c r="H605" i="24"/>
  <c r="M605" i="24"/>
  <c r="AL605" i="24"/>
  <c r="AM605" i="24"/>
  <c r="AN605" i="24"/>
  <c r="D606" i="24"/>
  <c r="H606" i="24"/>
  <c r="M606" i="24"/>
  <c r="AL606" i="24"/>
  <c r="AM606" i="24"/>
  <c r="AN606" i="24"/>
  <c r="D607" i="24"/>
  <c r="H607" i="24"/>
  <c r="M607" i="24"/>
  <c r="AL607" i="24"/>
  <c r="AM607" i="24"/>
  <c r="AN607" i="24"/>
  <c r="D608" i="24"/>
  <c r="H608" i="24"/>
  <c r="M608" i="24"/>
  <c r="AL608" i="24"/>
  <c r="AM608" i="24"/>
  <c r="AN608" i="24"/>
  <c r="D609" i="24"/>
  <c r="H609" i="24"/>
  <c r="M609" i="24"/>
  <c r="AL609" i="24"/>
  <c r="AM609" i="24"/>
  <c r="AN609" i="24"/>
  <c r="D610" i="24"/>
  <c r="H610" i="24"/>
  <c r="M610" i="24"/>
  <c r="AL610" i="24"/>
  <c r="AM610" i="24"/>
  <c r="AN610" i="24"/>
  <c r="D611" i="24"/>
  <c r="H611" i="24"/>
  <c r="M611" i="24"/>
  <c r="AL611" i="24"/>
  <c r="AM611" i="24"/>
  <c r="AN611" i="24"/>
  <c r="D612" i="24"/>
  <c r="H612" i="24"/>
  <c r="M612" i="24"/>
  <c r="AL612" i="24"/>
  <c r="AM612" i="24"/>
  <c r="AN612" i="24"/>
  <c r="D613" i="24"/>
  <c r="H613" i="24"/>
  <c r="M613" i="24"/>
  <c r="AL613" i="24"/>
  <c r="AM613" i="24"/>
  <c r="AN613" i="24"/>
  <c r="D614" i="24"/>
  <c r="H614" i="24"/>
  <c r="M614" i="24"/>
  <c r="AL614" i="24"/>
  <c r="AM614" i="24"/>
  <c r="AN614" i="24"/>
  <c r="D615" i="24"/>
  <c r="H615" i="24"/>
  <c r="M615" i="24"/>
  <c r="AL615" i="24"/>
  <c r="AM615" i="24"/>
  <c r="AN615" i="24"/>
  <c r="D616" i="24"/>
  <c r="H616" i="24"/>
  <c r="M616" i="24"/>
  <c r="AL616" i="24"/>
  <c r="AM616" i="24"/>
  <c r="AN616" i="24"/>
  <c r="D617" i="24"/>
  <c r="H617" i="24"/>
  <c r="M617" i="24"/>
  <c r="AL617" i="24"/>
  <c r="AM617" i="24"/>
  <c r="AN617" i="24"/>
  <c r="D618" i="24"/>
  <c r="H618" i="24"/>
  <c r="M618" i="24"/>
  <c r="AL618" i="24"/>
  <c r="AM618" i="24"/>
  <c r="AN618" i="24"/>
  <c r="D619" i="24"/>
  <c r="H619" i="24"/>
  <c r="M619" i="24"/>
  <c r="AL619" i="24"/>
  <c r="AM619" i="24"/>
  <c r="AN619" i="24"/>
  <c r="D620" i="24"/>
  <c r="H620" i="24"/>
  <c r="M620" i="24"/>
  <c r="AL620" i="24"/>
  <c r="AM620" i="24"/>
  <c r="AN620" i="24"/>
  <c r="D621" i="24"/>
  <c r="H621" i="24"/>
  <c r="M621" i="24"/>
  <c r="AL621" i="24"/>
  <c r="AM621" i="24"/>
  <c r="AN621" i="24"/>
  <c r="D622" i="24"/>
  <c r="H622" i="24"/>
  <c r="M622" i="24"/>
  <c r="AL622" i="24"/>
  <c r="AM622" i="24"/>
  <c r="AN622" i="24"/>
  <c r="D623" i="24"/>
  <c r="H623" i="24"/>
  <c r="M623" i="24"/>
  <c r="AL623" i="24"/>
  <c r="AM623" i="24"/>
  <c r="AN623" i="24"/>
  <c r="D624" i="24"/>
  <c r="H624" i="24"/>
  <c r="M624" i="24"/>
  <c r="AL624" i="24"/>
  <c r="AM624" i="24"/>
  <c r="AN624" i="24"/>
  <c r="D625" i="24"/>
  <c r="H625" i="24"/>
  <c r="M625" i="24"/>
  <c r="AL625" i="24"/>
  <c r="AM625" i="24"/>
  <c r="AN625" i="24"/>
  <c r="D626" i="24"/>
  <c r="H626" i="24"/>
  <c r="M626" i="24"/>
  <c r="AL626" i="24"/>
  <c r="AM626" i="24"/>
  <c r="AN626" i="24"/>
  <c r="D627" i="24"/>
  <c r="H627" i="24"/>
  <c r="M627" i="24"/>
  <c r="AL627" i="24"/>
  <c r="AM627" i="24"/>
  <c r="AN627" i="24"/>
  <c r="D628" i="24"/>
  <c r="H628" i="24"/>
  <c r="M628" i="24"/>
  <c r="AL628" i="24"/>
  <c r="AM628" i="24"/>
  <c r="AN628" i="24"/>
  <c r="D629" i="24"/>
  <c r="H629" i="24"/>
  <c r="M629" i="24"/>
  <c r="AL629" i="24"/>
  <c r="AM629" i="24"/>
  <c r="AN629" i="24"/>
  <c r="D630" i="24"/>
  <c r="H630" i="24"/>
  <c r="M630" i="24"/>
  <c r="AL630" i="24"/>
  <c r="AM630" i="24"/>
  <c r="AN630" i="24"/>
  <c r="D631" i="24"/>
  <c r="H631" i="24"/>
  <c r="M631" i="24"/>
  <c r="AL631" i="24"/>
  <c r="AM631" i="24"/>
  <c r="AN631" i="24"/>
  <c r="D632" i="24"/>
  <c r="H632" i="24"/>
  <c r="M632" i="24"/>
  <c r="AL632" i="24"/>
  <c r="AM632" i="24"/>
  <c r="AN632" i="24"/>
  <c r="D633" i="24"/>
  <c r="H633" i="24"/>
  <c r="M633" i="24"/>
  <c r="AL633" i="24"/>
  <c r="AM633" i="24"/>
  <c r="AN633" i="24"/>
  <c r="D634" i="24"/>
  <c r="H634" i="24"/>
  <c r="M634" i="24"/>
  <c r="AL634" i="24"/>
  <c r="AM634" i="24"/>
  <c r="AN634" i="24"/>
  <c r="D635" i="24"/>
  <c r="H635" i="24"/>
  <c r="M635" i="24"/>
  <c r="AL635" i="24"/>
  <c r="AM635" i="24"/>
  <c r="AN635" i="24"/>
  <c r="D636" i="24"/>
  <c r="H636" i="24"/>
  <c r="M636" i="24"/>
  <c r="AL636" i="24"/>
  <c r="AM636" i="24"/>
  <c r="AN636" i="24"/>
  <c r="D637" i="24"/>
  <c r="H637" i="24"/>
  <c r="M637" i="24"/>
  <c r="AL637" i="24"/>
  <c r="AM637" i="24"/>
  <c r="AN637" i="24"/>
  <c r="D638" i="24"/>
  <c r="H638" i="24"/>
  <c r="M638" i="24"/>
  <c r="AL638" i="24"/>
  <c r="AM638" i="24"/>
  <c r="AN638" i="24"/>
  <c r="D639" i="24"/>
  <c r="H639" i="24"/>
  <c r="M639" i="24"/>
  <c r="AL639" i="24"/>
  <c r="AM639" i="24"/>
  <c r="AN639" i="24"/>
  <c r="D640" i="24"/>
  <c r="H640" i="24"/>
  <c r="M640" i="24"/>
  <c r="AL640" i="24"/>
  <c r="AM640" i="24"/>
  <c r="AN640" i="24"/>
  <c r="D641" i="24"/>
  <c r="H641" i="24"/>
  <c r="M641" i="24"/>
  <c r="AL641" i="24"/>
  <c r="AM641" i="24"/>
  <c r="AN641" i="24"/>
  <c r="D642" i="24"/>
  <c r="H642" i="24"/>
  <c r="M642" i="24"/>
  <c r="AL642" i="24"/>
  <c r="AM642" i="24"/>
  <c r="AN642" i="24"/>
  <c r="D643" i="24"/>
  <c r="H643" i="24"/>
  <c r="M643" i="24"/>
  <c r="AL643" i="24"/>
  <c r="AM643" i="24"/>
  <c r="AN643" i="24"/>
  <c r="D644" i="24"/>
  <c r="H644" i="24"/>
  <c r="M644" i="24"/>
  <c r="AL644" i="24"/>
  <c r="AM644" i="24"/>
  <c r="AN644" i="24"/>
  <c r="D645" i="24"/>
  <c r="H645" i="24"/>
  <c r="M645" i="24"/>
  <c r="AL645" i="24"/>
  <c r="AM645" i="24"/>
  <c r="AN645" i="24"/>
  <c r="D646" i="24"/>
  <c r="H646" i="24"/>
  <c r="M646" i="24"/>
  <c r="AL646" i="24"/>
  <c r="AM646" i="24"/>
  <c r="AN646" i="24"/>
  <c r="D647" i="24"/>
  <c r="H647" i="24"/>
  <c r="M647" i="24"/>
  <c r="AL647" i="24"/>
  <c r="AM647" i="24"/>
  <c r="AN647" i="24"/>
  <c r="D648" i="24"/>
  <c r="H648" i="24"/>
  <c r="M648" i="24"/>
  <c r="AL648" i="24"/>
  <c r="AM648" i="24"/>
  <c r="AN648" i="24"/>
  <c r="D649" i="24"/>
  <c r="H649" i="24"/>
  <c r="M649" i="24"/>
  <c r="AL649" i="24"/>
  <c r="AM649" i="24"/>
  <c r="AN649" i="24"/>
  <c r="D650" i="24"/>
  <c r="H650" i="24"/>
  <c r="M650" i="24"/>
  <c r="AL650" i="24"/>
  <c r="AM650" i="24"/>
  <c r="AN650" i="24"/>
  <c r="D651" i="24"/>
  <c r="H651" i="24"/>
  <c r="M651" i="24"/>
  <c r="AL651" i="24"/>
  <c r="AM651" i="24"/>
  <c r="AN651" i="24"/>
  <c r="D652" i="24"/>
  <c r="H652" i="24"/>
  <c r="M652" i="24"/>
  <c r="AL652" i="24"/>
  <c r="AM652" i="24"/>
  <c r="AN652" i="24"/>
  <c r="D653" i="24"/>
  <c r="H653" i="24"/>
  <c r="M653" i="24"/>
  <c r="AL653" i="24"/>
  <c r="AM653" i="24"/>
  <c r="AN653" i="24"/>
  <c r="D654" i="24"/>
  <c r="H654" i="24"/>
  <c r="M654" i="24"/>
  <c r="AL654" i="24"/>
  <c r="AM654" i="24"/>
  <c r="AN654" i="24"/>
  <c r="D655" i="24"/>
  <c r="H655" i="24"/>
  <c r="M655" i="24"/>
  <c r="AL655" i="24"/>
  <c r="AM655" i="24"/>
  <c r="AN655" i="24"/>
  <c r="D656" i="24"/>
  <c r="H656" i="24"/>
  <c r="M656" i="24"/>
  <c r="AL656" i="24"/>
  <c r="AM656" i="24"/>
  <c r="AN656" i="24"/>
  <c r="D657" i="24"/>
  <c r="H657" i="24"/>
  <c r="M657" i="24"/>
  <c r="AL657" i="24"/>
  <c r="AM657" i="24"/>
  <c r="AN657" i="24"/>
  <c r="D658" i="24"/>
  <c r="H658" i="24"/>
  <c r="M658" i="24"/>
  <c r="AL658" i="24"/>
  <c r="AM658" i="24"/>
  <c r="AN658" i="24"/>
  <c r="D659" i="24"/>
  <c r="H659" i="24"/>
  <c r="M659" i="24"/>
  <c r="AL659" i="24"/>
  <c r="AM659" i="24"/>
  <c r="AN659" i="24"/>
  <c r="D660" i="24"/>
  <c r="H660" i="24"/>
  <c r="M660" i="24"/>
  <c r="AL660" i="24"/>
  <c r="AM660" i="24"/>
  <c r="AN660" i="24"/>
  <c r="D661" i="24"/>
  <c r="H661" i="24"/>
  <c r="M661" i="24"/>
  <c r="AL661" i="24"/>
  <c r="AM661" i="24"/>
  <c r="AN661" i="24"/>
  <c r="D662" i="24"/>
  <c r="H662" i="24"/>
  <c r="M662" i="24"/>
  <c r="AL662" i="24"/>
  <c r="AM662" i="24"/>
  <c r="AN662" i="24"/>
  <c r="D663" i="24"/>
  <c r="H663" i="24"/>
  <c r="M663" i="24"/>
  <c r="AL663" i="24"/>
  <c r="AM663" i="24"/>
  <c r="AN663" i="24"/>
  <c r="D664" i="24"/>
  <c r="H664" i="24"/>
  <c r="M664" i="24"/>
  <c r="AL664" i="24"/>
  <c r="AM664" i="24"/>
  <c r="AN664" i="24"/>
  <c r="D665" i="24"/>
  <c r="H665" i="24"/>
  <c r="M665" i="24"/>
  <c r="AL665" i="24"/>
  <c r="AM665" i="24"/>
  <c r="AN665" i="24"/>
  <c r="D666" i="24"/>
  <c r="H666" i="24"/>
  <c r="M666" i="24"/>
  <c r="AL666" i="24"/>
  <c r="AM666" i="24"/>
  <c r="AN666" i="24"/>
  <c r="D667" i="24"/>
  <c r="H667" i="24"/>
  <c r="M667" i="24"/>
  <c r="AL667" i="24"/>
  <c r="AM667" i="24"/>
  <c r="AN667" i="24"/>
  <c r="D668" i="24"/>
  <c r="H668" i="24"/>
  <c r="M668" i="24"/>
  <c r="AL668" i="24"/>
  <c r="AM668" i="24"/>
  <c r="AN668" i="24"/>
  <c r="D669" i="24"/>
  <c r="H669" i="24"/>
  <c r="M669" i="24"/>
  <c r="AL669" i="24"/>
  <c r="AM669" i="24"/>
  <c r="AN669" i="24"/>
  <c r="D670" i="24"/>
  <c r="H670" i="24"/>
  <c r="M670" i="24"/>
  <c r="AL670" i="24"/>
  <c r="AM670" i="24"/>
  <c r="AN670" i="24"/>
  <c r="D671" i="24"/>
  <c r="H671" i="24"/>
  <c r="M671" i="24"/>
  <c r="AL671" i="24"/>
  <c r="AM671" i="24"/>
  <c r="AN671" i="24"/>
  <c r="D672" i="24"/>
  <c r="H672" i="24"/>
  <c r="M672" i="24"/>
  <c r="AL672" i="24"/>
  <c r="AM672" i="24"/>
  <c r="AN672" i="24"/>
  <c r="D673" i="24"/>
  <c r="H673" i="24"/>
  <c r="M673" i="24"/>
  <c r="AL673" i="24"/>
  <c r="AM673" i="24"/>
  <c r="AN673" i="24"/>
  <c r="D674" i="24"/>
  <c r="H674" i="24"/>
  <c r="M674" i="24"/>
  <c r="AL674" i="24"/>
  <c r="AM674" i="24"/>
  <c r="AN674" i="24"/>
  <c r="D675" i="24"/>
  <c r="H675" i="24"/>
  <c r="M675" i="24"/>
  <c r="AL675" i="24"/>
  <c r="AM675" i="24"/>
  <c r="AN675" i="24"/>
  <c r="D676" i="24"/>
  <c r="H676" i="24"/>
  <c r="M676" i="24"/>
  <c r="AL676" i="24"/>
  <c r="AM676" i="24"/>
  <c r="AN676" i="24"/>
  <c r="D677" i="24"/>
  <c r="H677" i="24"/>
  <c r="M677" i="24"/>
  <c r="AL677" i="24"/>
  <c r="AM677" i="24"/>
  <c r="AN677" i="24"/>
  <c r="D678" i="24"/>
  <c r="H678" i="24"/>
  <c r="M678" i="24"/>
  <c r="AL678" i="24"/>
  <c r="AM678" i="24"/>
  <c r="AN678" i="24"/>
  <c r="D679" i="24"/>
  <c r="H679" i="24"/>
  <c r="M679" i="24"/>
  <c r="AL679" i="24"/>
  <c r="AM679" i="24"/>
  <c r="AN679" i="24"/>
  <c r="D680" i="24"/>
  <c r="H680" i="24"/>
  <c r="M680" i="24"/>
  <c r="AL680" i="24"/>
  <c r="AM680" i="24"/>
  <c r="AN680" i="24"/>
  <c r="D681" i="24"/>
  <c r="H681" i="24"/>
  <c r="M681" i="24"/>
  <c r="AL681" i="24"/>
  <c r="AM681" i="24"/>
  <c r="AN681" i="24"/>
  <c r="D682" i="24"/>
  <c r="H682" i="24"/>
  <c r="M682" i="24"/>
  <c r="AL682" i="24"/>
  <c r="AM682" i="24"/>
  <c r="AN682" i="24"/>
  <c r="D683" i="24"/>
  <c r="H683" i="24"/>
  <c r="M683" i="24"/>
  <c r="AL683" i="24"/>
  <c r="AM683" i="24"/>
  <c r="AN683" i="24"/>
  <c r="D684" i="24"/>
  <c r="H684" i="24"/>
  <c r="M684" i="24"/>
  <c r="AL684" i="24"/>
  <c r="AM684" i="24"/>
  <c r="AN684" i="24"/>
  <c r="D685" i="24"/>
  <c r="H685" i="24"/>
  <c r="M685" i="24"/>
  <c r="AL685" i="24"/>
  <c r="AM685" i="24"/>
  <c r="AN685" i="24"/>
  <c r="D686" i="24"/>
  <c r="H686" i="24"/>
  <c r="M686" i="24"/>
  <c r="AL686" i="24"/>
  <c r="AM686" i="24"/>
  <c r="AN686" i="24"/>
  <c r="D687" i="24"/>
  <c r="H687" i="24"/>
  <c r="M687" i="24"/>
  <c r="AL687" i="24"/>
  <c r="AM687" i="24"/>
  <c r="AN687" i="24"/>
  <c r="D688" i="24"/>
  <c r="H688" i="24"/>
  <c r="M688" i="24"/>
  <c r="AL688" i="24"/>
  <c r="AM688" i="24"/>
  <c r="AN688" i="24"/>
  <c r="D689" i="24"/>
  <c r="H689" i="24"/>
  <c r="M689" i="24"/>
  <c r="AL689" i="24"/>
  <c r="AM689" i="24"/>
  <c r="AN689" i="24"/>
  <c r="D690" i="24"/>
  <c r="H690" i="24"/>
  <c r="M690" i="24"/>
  <c r="AL690" i="24"/>
  <c r="AM690" i="24"/>
  <c r="AN690" i="24"/>
  <c r="D691" i="24"/>
  <c r="H691" i="24"/>
  <c r="M691" i="24"/>
  <c r="AL691" i="24"/>
  <c r="AM691" i="24"/>
  <c r="AN691" i="24"/>
  <c r="D692" i="24"/>
  <c r="H692" i="24"/>
  <c r="M692" i="24"/>
  <c r="AL692" i="24"/>
  <c r="AM692" i="24"/>
  <c r="AN692" i="24"/>
  <c r="D693" i="24"/>
  <c r="H693" i="24"/>
  <c r="M693" i="24"/>
  <c r="AL693" i="24"/>
  <c r="AM693" i="24"/>
  <c r="AN693" i="24"/>
  <c r="D694" i="24"/>
  <c r="H694" i="24"/>
  <c r="M694" i="24"/>
  <c r="AL694" i="24"/>
  <c r="AM694" i="24"/>
  <c r="AN694" i="24"/>
  <c r="D695" i="24"/>
  <c r="H695" i="24"/>
  <c r="M695" i="24"/>
  <c r="AL695" i="24"/>
  <c r="AM695" i="24"/>
  <c r="AN695" i="24"/>
  <c r="D696" i="24"/>
  <c r="H696" i="24"/>
  <c r="M696" i="24"/>
  <c r="AL696" i="24"/>
  <c r="AM696" i="24"/>
  <c r="AN696" i="24"/>
  <c r="D697" i="24"/>
  <c r="H697" i="24"/>
  <c r="M697" i="24"/>
  <c r="AL697" i="24"/>
  <c r="AM697" i="24"/>
  <c r="AN697" i="24"/>
  <c r="D698" i="24"/>
  <c r="H698" i="24"/>
  <c r="M698" i="24"/>
  <c r="AL698" i="24"/>
  <c r="AM698" i="24"/>
  <c r="AN698" i="24"/>
  <c r="D699" i="24"/>
  <c r="H699" i="24"/>
  <c r="M699" i="24"/>
  <c r="AL699" i="24"/>
  <c r="AM699" i="24"/>
  <c r="AN699" i="24"/>
  <c r="D700" i="24"/>
  <c r="H700" i="24"/>
  <c r="M700" i="24"/>
  <c r="AL700" i="24"/>
  <c r="AM700" i="24"/>
  <c r="AN700" i="24"/>
  <c r="D701" i="24"/>
  <c r="H701" i="24"/>
  <c r="M701" i="24"/>
  <c r="AL701" i="24"/>
  <c r="AM701" i="24"/>
  <c r="AN701" i="24"/>
  <c r="D702" i="24"/>
  <c r="H702" i="24"/>
  <c r="M702" i="24"/>
  <c r="AL702" i="24"/>
  <c r="AM702" i="24"/>
  <c r="AN702" i="24"/>
  <c r="D703" i="24"/>
  <c r="H703" i="24"/>
  <c r="M703" i="24"/>
  <c r="AL703" i="24"/>
  <c r="AM703" i="24"/>
  <c r="AN703" i="24"/>
  <c r="D704" i="24"/>
  <c r="H704" i="24"/>
  <c r="M704" i="24"/>
  <c r="AL704" i="24"/>
  <c r="AM704" i="24"/>
  <c r="AN704" i="24"/>
  <c r="D705" i="24"/>
  <c r="H705" i="24"/>
  <c r="M705" i="24"/>
  <c r="AL705" i="24"/>
  <c r="AM705" i="24"/>
  <c r="AN705" i="24"/>
  <c r="D706" i="24"/>
  <c r="H706" i="24"/>
  <c r="M706" i="24"/>
  <c r="AL706" i="24"/>
  <c r="AM706" i="24"/>
  <c r="AN706" i="24"/>
  <c r="D707" i="24"/>
  <c r="H707" i="24"/>
  <c r="M707" i="24"/>
  <c r="AL707" i="24"/>
  <c r="AM707" i="24"/>
  <c r="AN707" i="24"/>
  <c r="D708" i="24"/>
  <c r="H708" i="24"/>
  <c r="M708" i="24"/>
  <c r="AL708" i="24"/>
  <c r="AM708" i="24"/>
  <c r="AN708" i="24"/>
  <c r="D709" i="24"/>
  <c r="H709" i="24"/>
  <c r="M709" i="24"/>
  <c r="AL709" i="24"/>
  <c r="AM709" i="24"/>
  <c r="AN709" i="24"/>
  <c r="D710" i="24"/>
  <c r="H710" i="24"/>
  <c r="M710" i="24"/>
  <c r="AL710" i="24"/>
  <c r="AM710" i="24"/>
  <c r="AN710" i="24"/>
  <c r="D711" i="24"/>
  <c r="H711" i="24"/>
  <c r="M711" i="24"/>
  <c r="AL711" i="24"/>
  <c r="AM711" i="24"/>
  <c r="AN711" i="24"/>
  <c r="D712" i="24"/>
  <c r="H712" i="24"/>
  <c r="M712" i="24"/>
  <c r="AL712" i="24"/>
  <c r="AM712" i="24"/>
  <c r="AN712" i="24"/>
  <c r="D713" i="24"/>
  <c r="H713" i="24"/>
  <c r="M713" i="24"/>
  <c r="AL713" i="24"/>
  <c r="AM713" i="24"/>
  <c r="AN713" i="24"/>
  <c r="D714" i="24"/>
  <c r="H714" i="24"/>
  <c r="M714" i="24"/>
  <c r="AL714" i="24"/>
  <c r="AM714" i="24"/>
  <c r="AN714" i="24"/>
  <c r="D715" i="24"/>
  <c r="H715" i="24"/>
  <c r="M715" i="24"/>
  <c r="AL715" i="24"/>
  <c r="AM715" i="24"/>
  <c r="AN715" i="24"/>
  <c r="D716" i="24"/>
  <c r="H716" i="24"/>
  <c r="M716" i="24"/>
  <c r="AL716" i="24"/>
  <c r="AM716" i="24"/>
  <c r="AN716" i="24"/>
  <c r="D717" i="24"/>
  <c r="H717" i="24"/>
  <c r="M717" i="24"/>
  <c r="AL717" i="24"/>
  <c r="AM717" i="24"/>
  <c r="AN717" i="24"/>
  <c r="D718" i="24"/>
  <c r="H718" i="24"/>
  <c r="M718" i="24"/>
  <c r="AL718" i="24"/>
  <c r="AM718" i="24"/>
  <c r="AN718" i="24"/>
  <c r="D719" i="24"/>
  <c r="H719" i="24"/>
  <c r="M719" i="24"/>
  <c r="AL719" i="24"/>
  <c r="AM719" i="24"/>
  <c r="AN719" i="24"/>
  <c r="D720" i="24"/>
  <c r="H720" i="24"/>
  <c r="M720" i="24"/>
  <c r="AL720" i="24"/>
  <c r="AM720" i="24"/>
  <c r="AN720" i="24"/>
  <c r="D721" i="24"/>
  <c r="H721" i="24"/>
  <c r="M721" i="24"/>
  <c r="AL721" i="24"/>
  <c r="AM721" i="24"/>
  <c r="AN721" i="24"/>
  <c r="D722" i="24"/>
  <c r="H722" i="24"/>
  <c r="M722" i="24"/>
  <c r="AL722" i="24"/>
  <c r="AM722" i="24"/>
  <c r="AN722" i="24"/>
  <c r="D723" i="24"/>
  <c r="H723" i="24"/>
  <c r="M723" i="24"/>
  <c r="AL723" i="24"/>
  <c r="AM723" i="24"/>
  <c r="AN723" i="24"/>
  <c r="D724" i="24"/>
  <c r="H724" i="24"/>
  <c r="M724" i="24"/>
  <c r="AL724" i="24"/>
  <c r="AM724" i="24"/>
  <c r="AN724" i="24"/>
  <c r="D725" i="24"/>
  <c r="H725" i="24"/>
  <c r="M725" i="24"/>
  <c r="AL725" i="24"/>
  <c r="AM725" i="24"/>
  <c r="AN725" i="24"/>
  <c r="D726" i="24"/>
  <c r="H726" i="24"/>
  <c r="M726" i="24"/>
  <c r="AL726" i="24"/>
  <c r="AM726" i="24"/>
  <c r="AN726" i="24"/>
  <c r="D727" i="24"/>
  <c r="H727" i="24"/>
  <c r="M727" i="24"/>
  <c r="AL727" i="24"/>
  <c r="AM727" i="24"/>
  <c r="AN727" i="24"/>
  <c r="D728" i="24"/>
  <c r="H728" i="24"/>
  <c r="M728" i="24"/>
  <c r="AL728" i="24"/>
  <c r="AM728" i="24"/>
  <c r="AN728" i="24"/>
  <c r="D729" i="24"/>
  <c r="H729" i="24"/>
  <c r="M729" i="24"/>
  <c r="AL729" i="24"/>
  <c r="AM729" i="24"/>
  <c r="AN729" i="24"/>
  <c r="D730" i="24"/>
  <c r="H730" i="24"/>
  <c r="M730" i="24"/>
  <c r="AL730" i="24"/>
  <c r="AM730" i="24"/>
  <c r="AN730" i="24"/>
  <c r="D731" i="24"/>
  <c r="H731" i="24"/>
  <c r="M731" i="24"/>
  <c r="AL731" i="24"/>
  <c r="AM731" i="24"/>
  <c r="AN731" i="24"/>
  <c r="D732" i="24"/>
  <c r="H732" i="24"/>
  <c r="M732" i="24"/>
  <c r="AL732" i="24"/>
  <c r="AM732" i="24"/>
  <c r="AN732" i="24"/>
  <c r="D733" i="24"/>
  <c r="H733" i="24"/>
  <c r="M733" i="24"/>
  <c r="AL733" i="24"/>
  <c r="AM733" i="24"/>
  <c r="AN733" i="24"/>
  <c r="D734" i="24"/>
  <c r="H734" i="24"/>
  <c r="M734" i="24"/>
  <c r="AL734" i="24"/>
  <c r="AM734" i="24"/>
  <c r="AN734" i="24"/>
  <c r="D735" i="24"/>
  <c r="H735" i="24"/>
  <c r="M735" i="24"/>
  <c r="AL735" i="24"/>
  <c r="AM735" i="24"/>
  <c r="AN735" i="24"/>
  <c r="D736" i="24"/>
  <c r="H736" i="24"/>
  <c r="M736" i="24"/>
  <c r="AL736" i="24"/>
  <c r="AM736" i="24"/>
  <c r="AN736" i="24"/>
  <c r="D737" i="24"/>
  <c r="H737" i="24"/>
  <c r="M737" i="24"/>
  <c r="AL737" i="24"/>
  <c r="AM737" i="24"/>
  <c r="AN737" i="24"/>
  <c r="D738" i="24"/>
  <c r="H738" i="24"/>
  <c r="M738" i="24"/>
  <c r="AL738" i="24"/>
  <c r="AM738" i="24"/>
  <c r="AN738" i="24"/>
  <c r="D739" i="24"/>
  <c r="H739" i="24"/>
  <c r="M739" i="24"/>
  <c r="AL739" i="24"/>
  <c r="AM739" i="24"/>
  <c r="AN739" i="24"/>
  <c r="D740" i="24"/>
  <c r="H740" i="24"/>
  <c r="M740" i="24"/>
  <c r="AL740" i="24"/>
  <c r="AM740" i="24"/>
  <c r="AN740" i="24"/>
  <c r="D741" i="24"/>
  <c r="H741" i="24"/>
  <c r="M741" i="24"/>
  <c r="AL741" i="24"/>
  <c r="AM741" i="24"/>
  <c r="AN741" i="24"/>
  <c r="D742" i="24"/>
  <c r="H742" i="24"/>
  <c r="M742" i="24"/>
  <c r="AL742" i="24"/>
  <c r="AM742" i="24"/>
  <c r="AN742" i="24"/>
  <c r="D743" i="24"/>
  <c r="H743" i="24"/>
  <c r="M743" i="24"/>
  <c r="AL743" i="24"/>
  <c r="AM743" i="24"/>
  <c r="AN743" i="24"/>
  <c r="D744" i="24"/>
  <c r="H744" i="24"/>
  <c r="M744" i="24"/>
  <c r="AL744" i="24"/>
  <c r="AM744" i="24"/>
  <c r="AN744" i="24"/>
  <c r="D745" i="24"/>
  <c r="H745" i="24"/>
  <c r="M745" i="24"/>
  <c r="AL745" i="24"/>
  <c r="AM745" i="24"/>
  <c r="AN745" i="24"/>
  <c r="D746" i="24"/>
  <c r="H746" i="24"/>
  <c r="M746" i="24"/>
  <c r="AL746" i="24"/>
  <c r="AM746" i="24"/>
  <c r="AN746" i="24"/>
  <c r="D747" i="24"/>
  <c r="H747" i="24"/>
  <c r="M747" i="24"/>
  <c r="AL747" i="24"/>
  <c r="AM747" i="24"/>
  <c r="AN747" i="24"/>
  <c r="D748" i="24"/>
  <c r="H748" i="24"/>
  <c r="M748" i="24"/>
  <c r="AL748" i="24"/>
  <c r="AM748" i="24"/>
  <c r="AN748" i="24"/>
  <c r="D749" i="24"/>
  <c r="H749" i="24"/>
  <c r="M749" i="24"/>
  <c r="AL749" i="24"/>
  <c r="AM749" i="24"/>
  <c r="AN749" i="24"/>
  <c r="D750" i="24"/>
  <c r="H750" i="24"/>
  <c r="M750" i="24"/>
  <c r="AL750" i="24"/>
  <c r="AM750" i="24"/>
  <c r="AN750" i="24"/>
  <c r="D751" i="24"/>
  <c r="H751" i="24"/>
  <c r="M751" i="24"/>
  <c r="AL751" i="24"/>
  <c r="AM751" i="24"/>
  <c r="AN751" i="24"/>
  <c r="D752" i="24"/>
  <c r="H752" i="24"/>
  <c r="M752" i="24"/>
  <c r="AL752" i="24"/>
  <c r="AM752" i="24"/>
  <c r="AN752" i="24"/>
  <c r="D753" i="24"/>
  <c r="H753" i="24"/>
  <c r="M753" i="24"/>
  <c r="AL753" i="24"/>
  <c r="AM753" i="24"/>
  <c r="AN753" i="24"/>
  <c r="D754" i="24"/>
  <c r="H754" i="24"/>
  <c r="M754" i="24"/>
  <c r="AL754" i="24"/>
  <c r="AM754" i="24"/>
  <c r="AN754" i="24"/>
  <c r="D755" i="24"/>
  <c r="H755" i="24"/>
  <c r="M755" i="24"/>
  <c r="AL755" i="24"/>
  <c r="AM755" i="24"/>
  <c r="AN755" i="24"/>
  <c r="D756" i="24"/>
  <c r="H756" i="24"/>
  <c r="M756" i="24"/>
  <c r="AL756" i="24"/>
  <c r="AM756" i="24"/>
  <c r="AN756" i="24"/>
  <c r="D757" i="24"/>
  <c r="H757" i="24"/>
  <c r="M757" i="24"/>
  <c r="AL757" i="24"/>
  <c r="AM757" i="24"/>
  <c r="AN757" i="24"/>
  <c r="D758" i="24"/>
  <c r="H758" i="24"/>
  <c r="M758" i="24"/>
  <c r="AL758" i="24"/>
  <c r="AM758" i="24"/>
  <c r="AN758" i="24"/>
  <c r="D759" i="24"/>
  <c r="H759" i="24"/>
  <c r="M759" i="24"/>
  <c r="AL759" i="24"/>
  <c r="AM759" i="24"/>
  <c r="AN759" i="24"/>
  <c r="D760" i="24"/>
  <c r="H760" i="24"/>
  <c r="M760" i="24"/>
  <c r="AL760" i="24"/>
  <c r="AM760" i="24"/>
  <c r="AN760" i="24"/>
  <c r="D761" i="24"/>
  <c r="H761" i="24"/>
  <c r="M761" i="24"/>
  <c r="AL761" i="24"/>
  <c r="AM761" i="24"/>
  <c r="AN761" i="24"/>
  <c r="D762" i="24"/>
  <c r="H762" i="24"/>
  <c r="M762" i="24"/>
  <c r="AL762" i="24"/>
  <c r="AM762" i="24"/>
  <c r="AN762" i="24"/>
  <c r="D763" i="24"/>
  <c r="H763" i="24"/>
  <c r="M763" i="24"/>
  <c r="AL763" i="24"/>
  <c r="AM763" i="24"/>
  <c r="AN763" i="24"/>
  <c r="D764" i="24"/>
  <c r="H764" i="24"/>
  <c r="M764" i="24"/>
  <c r="AL764" i="24"/>
  <c r="AM764" i="24"/>
  <c r="AN764" i="24"/>
  <c r="D765" i="24"/>
  <c r="H765" i="24"/>
  <c r="M765" i="24"/>
  <c r="AL765" i="24"/>
  <c r="AM765" i="24"/>
  <c r="AN765" i="24"/>
  <c r="D766" i="24"/>
  <c r="H766" i="24"/>
  <c r="M766" i="24"/>
  <c r="AL766" i="24"/>
  <c r="AM766" i="24"/>
  <c r="AN766" i="24"/>
  <c r="D767" i="24"/>
  <c r="H767" i="24"/>
  <c r="M767" i="24"/>
  <c r="AL767" i="24"/>
  <c r="AM767" i="24"/>
  <c r="AN767" i="24"/>
  <c r="D768" i="24"/>
  <c r="H768" i="24"/>
  <c r="M768" i="24"/>
  <c r="AL768" i="24"/>
  <c r="AM768" i="24"/>
  <c r="AN768" i="24"/>
  <c r="D769" i="24"/>
  <c r="H769" i="24"/>
  <c r="M769" i="24"/>
  <c r="AL769" i="24"/>
  <c r="AM769" i="24"/>
  <c r="AN769" i="24"/>
  <c r="D770" i="24"/>
  <c r="H770" i="24"/>
  <c r="M770" i="24"/>
  <c r="AL770" i="24"/>
  <c r="AM770" i="24"/>
  <c r="AN770" i="24"/>
  <c r="D771" i="24"/>
  <c r="H771" i="24"/>
  <c r="M771" i="24"/>
  <c r="AL771" i="24"/>
  <c r="AM771" i="24"/>
  <c r="AN771" i="24"/>
  <c r="D772" i="24"/>
  <c r="H772" i="24"/>
  <c r="M772" i="24"/>
  <c r="AL772" i="24"/>
  <c r="AM772" i="24"/>
  <c r="AN772" i="24"/>
  <c r="D773" i="24"/>
  <c r="H773" i="24"/>
  <c r="M773" i="24"/>
  <c r="AL773" i="24"/>
  <c r="AM773" i="24"/>
  <c r="AN773" i="24"/>
  <c r="D774" i="24"/>
  <c r="H774" i="24"/>
  <c r="M774" i="24"/>
  <c r="AL774" i="24"/>
  <c r="AM774" i="24"/>
  <c r="AN774" i="24"/>
  <c r="D775" i="24"/>
  <c r="H775" i="24"/>
  <c r="M775" i="24"/>
  <c r="AL775" i="24"/>
  <c r="AM775" i="24"/>
  <c r="AN775" i="24"/>
  <c r="D776" i="24"/>
  <c r="H776" i="24"/>
  <c r="M776" i="24"/>
  <c r="AL776" i="24"/>
  <c r="AM776" i="24"/>
  <c r="AN776" i="24"/>
  <c r="D777" i="24"/>
  <c r="H777" i="24"/>
  <c r="M777" i="24"/>
  <c r="AL777" i="24"/>
  <c r="AM777" i="24"/>
  <c r="AN777" i="24"/>
  <c r="D778" i="24"/>
  <c r="H778" i="24"/>
  <c r="M778" i="24"/>
  <c r="AL778" i="24"/>
  <c r="AM778" i="24"/>
  <c r="AN778" i="24"/>
  <c r="D779" i="24"/>
  <c r="H779" i="24"/>
  <c r="M779" i="24"/>
  <c r="AL779" i="24"/>
  <c r="AM779" i="24"/>
  <c r="AN779" i="24"/>
  <c r="D780" i="24"/>
  <c r="H780" i="24"/>
  <c r="M780" i="24"/>
  <c r="AL780" i="24"/>
  <c r="AM780" i="24"/>
  <c r="AN780" i="24"/>
  <c r="D781" i="24"/>
  <c r="H781" i="24"/>
  <c r="M781" i="24"/>
  <c r="AL781" i="24"/>
  <c r="AM781" i="24"/>
  <c r="AN781" i="24"/>
  <c r="D782" i="24"/>
  <c r="H782" i="24"/>
  <c r="M782" i="24"/>
  <c r="AL782" i="24"/>
  <c r="AM782" i="24"/>
  <c r="AN782" i="24"/>
  <c r="D783" i="24"/>
  <c r="H783" i="24"/>
  <c r="M783" i="24"/>
  <c r="AL783" i="24"/>
  <c r="AM783" i="24"/>
  <c r="AN783" i="24"/>
  <c r="D784" i="24"/>
  <c r="H784" i="24"/>
  <c r="M784" i="24"/>
  <c r="AL784" i="24"/>
  <c r="AM784" i="24"/>
  <c r="AN784" i="24"/>
  <c r="D785" i="24"/>
  <c r="H785" i="24"/>
  <c r="M785" i="24"/>
  <c r="AL785" i="24"/>
  <c r="AM785" i="24"/>
  <c r="AN785" i="24"/>
  <c r="D786" i="24"/>
  <c r="H786" i="24"/>
  <c r="M786" i="24"/>
  <c r="AL786" i="24"/>
  <c r="AM786" i="24"/>
  <c r="AN786" i="24"/>
  <c r="D787" i="24"/>
  <c r="H787" i="24"/>
  <c r="M787" i="24"/>
  <c r="AL787" i="24"/>
  <c r="AM787" i="24"/>
  <c r="AN787" i="24"/>
  <c r="D788" i="24"/>
  <c r="H788" i="24"/>
  <c r="M788" i="24"/>
  <c r="AL788" i="24"/>
  <c r="AM788" i="24"/>
  <c r="AN788" i="24"/>
  <c r="D789" i="24"/>
  <c r="H789" i="24"/>
  <c r="M789" i="24"/>
  <c r="AL789" i="24"/>
  <c r="AM789" i="24"/>
  <c r="AN789" i="24"/>
  <c r="D790" i="24"/>
  <c r="H790" i="24"/>
  <c r="M790" i="24"/>
  <c r="AL790" i="24"/>
  <c r="AM790" i="24"/>
  <c r="AN790" i="24"/>
  <c r="D791" i="24"/>
  <c r="H791" i="24"/>
  <c r="M791" i="24"/>
  <c r="AL791" i="24"/>
  <c r="AM791" i="24"/>
  <c r="AN791" i="24"/>
  <c r="D792" i="24"/>
  <c r="H792" i="24"/>
  <c r="M792" i="24"/>
  <c r="AL792" i="24"/>
  <c r="AM792" i="24"/>
  <c r="AN792" i="24"/>
  <c r="D793" i="24"/>
  <c r="H793" i="24"/>
  <c r="M793" i="24"/>
  <c r="AL793" i="24"/>
  <c r="AM793" i="24"/>
  <c r="AN793" i="24"/>
  <c r="D794" i="24"/>
  <c r="H794" i="24"/>
  <c r="M794" i="24"/>
  <c r="AL794" i="24"/>
  <c r="AM794" i="24"/>
  <c r="AN794" i="24"/>
  <c r="D795" i="24"/>
  <c r="H795" i="24"/>
  <c r="M795" i="24"/>
  <c r="AL795" i="24"/>
  <c r="AM795" i="24"/>
  <c r="AN795" i="24"/>
  <c r="D796" i="24"/>
  <c r="H796" i="24"/>
  <c r="M796" i="24"/>
  <c r="AL796" i="24"/>
  <c r="AM796" i="24"/>
  <c r="AN796" i="24"/>
  <c r="D797" i="24"/>
  <c r="H797" i="24"/>
  <c r="M797" i="24"/>
  <c r="AL797" i="24"/>
  <c r="AM797" i="24"/>
  <c r="AN797" i="24"/>
  <c r="D798" i="24"/>
  <c r="H798" i="24"/>
  <c r="M798" i="24"/>
  <c r="AL798" i="24"/>
  <c r="AM798" i="24"/>
  <c r="AN798" i="24"/>
  <c r="D799" i="24"/>
  <c r="H799" i="24"/>
  <c r="M799" i="24"/>
  <c r="AL799" i="24"/>
  <c r="AM799" i="24"/>
  <c r="AN799" i="24"/>
  <c r="D800" i="24"/>
  <c r="H800" i="24"/>
  <c r="M800" i="24"/>
  <c r="AL800" i="24"/>
  <c r="AM800" i="24"/>
  <c r="AN800" i="24"/>
  <c r="D801" i="24"/>
  <c r="H801" i="24"/>
  <c r="M801" i="24"/>
  <c r="AL801" i="24"/>
  <c r="AM801" i="24"/>
  <c r="AN801" i="24"/>
  <c r="D802" i="24"/>
  <c r="H802" i="24"/>
  <c r="M802" i="24"/>
  <c r="AL802" i="24"/>
  <c r="AM802" i="24"/>
  <c r="AN802" i="24"/>
  <c r="D803" i="24"/>
  <c r="H803" i="24"/>
  <c r="M803" i="24"/>
  <c r="AL803" i="24"/>
  <c r="AM803" i="24"/>
  <c r="AN803" i="24"/>
  <c r="D804" i="24"/>
  <c r="H804" i="24"/>
  <c r="M804" i="24"/>
  <c r="AL804" i="24"/>
  <c r="AM804" i="24"/>
  <c r="AN804" i="24"/>
  <c r="D805" i="24"/>
  <c r="H805" i="24"/>
  <c r="M805" i="24"/>
  <c r="AL805" i="24"/>
  <c r="AM805" i="24"/>
  <c r="AN805" i="24"/>
  <c r="D806" i="24"/>
  <c r="H806" i="24"/>
  <c r="M806" i="24"/>
  <c r="AL806" i="24"/>
  <c r="AM806" i="24"/>
  <c r="AN806" i="24"/>
  <c r="D807" i="24"/>
  <c r="H807" i="24"/>
  <c r="M807" i="24"/>
  <c r="AL807" i="24"/>
  <c r="AM807" i="24"/>
  <c r="AN807" i="24"/>
  <c r="D808" i="24"/>
  <c r="H808" i="24"/>
  <c r="M808" i="24"/>
  <c r="AL808" i="24"/>
  <c r="AM808" i="24"/>
  <c r="AN808" i="24"/>
  <c r="D809" i="24"/>
  <c r="H809" i="24"/>
  <c r="M809" i="24"/>
  <c r="AL809" i="24"/>
  <c r="AM809" i="24"/>
  <c r="AN809" i="24"/>
  <c r="D810" i="24"/>
  <c r="H810" i="24"/>
  <c r="M810" i="24"/>
  <c r="AL810" i="24"/>
  <c r="AM810" i="24"/>
  <c r="AN810" i="24"/>
  <c r="D811" i="24"/>
  <c r="H811" i="24"/>
  <c r="M811" i="24"/>
  <c r="AL811" i="24"/>
  <c r="AM811" i="24"/>
  <c r="AN811" i="24"/>
  <c r="D812" i="24"/>
  <c r="H812" i="24"/>
  <c r="M812" i="24"/>
  <c r="AL812" i="24"/>
  <c r="AM812" i="24"/>
  <c r="AN812" i="24"/>
  <c r="D813" i="24"/>
  <c r="H813" i="24"/>
  <c r="M813" i="24"/>
  <c r="AL813" i="24"/>
  <c r="AM813" i="24"/>
  <c r="AN813" i="24"/>
  <c r="D814" i="24"/>
  <c r="H814" i="24"/>
  <c r="M814" i="24"/>
  <c r="AL814" i="24"/>
  <c r="AM814" i="24"/>
  <c r="AN814" i="24"/>
  <c r="D815" i="24"/>
  <c r="H815" i="24"/>
  <c r="M815" i="24"/>
  <c r="AL815" i="24"/>
  <c r="AM815" i="24"/>
  <c r="AN815" i="24"/>
  <c r="D816" i="24"/>
  <c r="H816" i="24"/>
  <c r="M816" i="24"/>
  <c r="AL816" i="24"/>
  <c r="AM816" i="24"/>
  <c r="AN816" i="24"/>
  <c r="D817" i="24"/>
  <c r="H817" i="24"/>
  <c r="M817" i="24"/>
  <c r="AL817" i="24"/>
  <c r="AM817" i="24"/>
  <c r="AN817" i="24"/>
  <c r="D818" i="24"/>
  <c r="H818" i="24"/>
  <c r="M818" i="24"/>
  <c r="AL818" i="24"/>
  <c r="AM818" i="24"/>
  <c r="AN818" i="24"/>
  <c r="D819" i="24"/>
  <c r="H819" i="24"/>
  <c r="M819" i="24"/>
  <c r="AL819" i="24"/>
  <c r="AM819" i="24"/>
  <c r="AN819" i="24"/>
  <c r="D820" i="24"/>
  <c r="H820" i="24"/>
  <c r="M820" i="24"/>
  <c r="AL820" i="24"/>
  <c r="AM820" i="24"/>
  <c r="AN820" i="24"/>
  <c r="D821" i="24"/>
  <c r="H821" i="24"/>
  <c r="M821" i="24"/>
  <c r="AL821" i="24"/>
  <c r="AM821" i="24"/>
  <c r="AN821" i="24"/>
  <c r="D822" i="24"/>
  <c r="H822" i="24"/>
  <c r="M822" i="24"/>
  <c r="AL822" i="24"/>
  <c r="AM822" i="24"/>
  <c r="AN822" i="24"/>
  <c r="D823" i="24"/>
  <c r="H823" i="24"/>
  <c r="M823" i="24"/>
  <c r="AL823" i="24"/>
  <c r="AM823" i="24"/>
  <c r="AN823" i="24"/>
  <c r="D824" i="24"/>
  <c r="H824" i="24"/>
  <c r="M824" i="24"/>
  <c r="AL824" i="24"/>
  <c r="AM824" i="24"/>
  <c r="AN824" i="24"/>
  <c r="D825" i="24"/>
  <c r="H825" i="24"/>
  <c r="M825" i="24"/>
  <c r="AL825" i="24"/>
  <c r="AM825" i="24"/>
  <c r="AN825" i="24"/>
  <c r="D826" i="24"/>
  <c r="H826" i="24"/>
  <c r="M826" i="24"/>
  <c r="AL826" i="24"/>
  <c r="AM826" i="24"/>
  <c r="AN826" i="24"/>
  <c r="D827" i="24"/>
  <c r="H827" i="24"/>
  <c r="M827" i="24"/>
  <c r="AL827" i="24"/>
  <c r="AM827" i="24"/>
  <c r="AN827" i="24"/>
  <c r="D828" i="24"/>
  <c r="H828" i="24"/>
  <c r="M828" i="24"/>
  <c r="AL828" i="24"/>
  <c r="AM828" i="24"/>
  <c r="AN828" i="24"/>
  <c r="D829" i="24"/>
  <c r="H829" i="24"/>
  <c r="M829" i="24"/>
  <c r="AL829" i="24"/>
  <c r="AM829" i="24"/>
  <c r="AN829" i="24"/>
  <c r="D830" i="24"/>
  <c r="H830" i="24"/>
  <c r="M830" i="24"/>
  <c r="AL830" i="24"/>
  <c r="AM830" i="24"/>
  <c r="AN830" i="24"/>
  <c r="D831" i="24"/>
  <c r="H831" i="24"/>
  <c r="M831" i="24"/>
  <c r="AL831" i="24"/>
  <c r="AM831" i="24"/>
  <c r="AN831" i="24"/>
  <c r="D832" i="24"/>
  <c r="H832" i="24"/>
  <c r="M832" i="24"/>
  <c r="AL832" i="24"/>
  <c r="AM832" i="24"/>
  <c r="AN832" i="24"/>
  <c r="D833" i="24"/>
  <c r="H833" i="24"/>
  <c r="M833" i="24"/>
  <c r="AL833" i="24"/>
  <c r="AM833" i="24"/>
  <c r="AN833" i="24"/>
  <c r="D834" i="24"/>
  <c r="H834" i="24"/>
  <c r="M834" i="24"/>
  <c r="AL834" i="24"/>
  <c r="AM834" i="24"/>
  <c r="AN834" i="24"/>
  <c r="D835" i="24"/>
  <c r="H835" i="24"/>
  <c r="M835" i="24"/>
  <c r="AL835" i="24"/>
  <c r="AM835" i="24"/>
  <c r="AN835" i="24"/>
  <c r="D836" i="24"/>
  <c r="H836" i="24"/>
  <c r="M836" i="24"/>
  <c r="AL836" i="24"/>
  <c r="AM836" i="24"/>
  <c r="AN836" i="24"/>
  <c r="D837" i="24"/>
  <c r="H837" i="24"/>
  <c r="M837" i="24"/>
  <c r="AL837" i="24"/>
  <c r="AM837" i="24"/>
  <c r="AN837" i="24"/>
  <c r="D838" i="24"/>
  <c r="H838" i="24"/>
  <c r="M838" i="24"/>
  <c r="AL838" i="24"/>
  <c r="AM838" i="24"/>
  <c r="AN838" i="24"/>
  <c r="D839" i="24"/>
  <c r="H839" i="24"/>
  <c r="M839" i="24"/>
  <c r="AL839" i="24"/>
  <c r="AM839" i="24"/>
  <c r="AN839" i="24"/>
  <c r="D840" i="24"/>
  <c r="H840" i="24"/>
  <c r="M840" i="24"/>
  <c r="AL840" i="24"/>
  <c r="AM840" i="24"/>
  <c r="AN840" i="24"/>
  <c r="D841" i="24"/>
  <c r="H841" i="24"/>
  <c r="M841" i="24"/>
  <c r="AL841" i="24"/>
  <c r="AM841" i="24"/>
  <c r="AN841" i="24"/>
  <c r="D842" i="24"/>
  <c r="H842" i="24"/>
  <c r="M842" i="24"/>
  <c r="AL842" i="24"/>
  <c r="AM842" i="24"/>
  <c r="AN842" i="24"/>
  <c r="D843" i="24"/>
  <c r="H843" i="24"/>
  <c r="M843" i="24"/>
  <c r="AL843" i="24"/>
  <c r="AM843" i="24"/>
  <c r="AN843" i="24"/>
  <c r="D844" i="24"/>
  <c r="H844" i="24"/>
  <c r="M844" i="24"/>
  <c r="AL844" i="24"/>
  <c r="AM844" i="24"/>
  <c r="AN844" i="24"/>
  <c r="D845" i="24"/>
  <c r="H845" i="24"/>
  <c r="M845" i="24"/>
  <c r="AL845" i="24"/>
  <c r="AM845" i="24"/>
  <c r="AN845" i="24"/>
  <c r="D846" i="24"/>
  <c r="H846" i="24"/>
  <c r="M846" i="24"/>
  <c r="AL846" i="24"/>
  <c r="AM846" i="24"/>
  <c r="AN846" i="24"/>
  <c r="D847" i="24"/>
  <c r="H847" i="24"/>
  <c r="M847" i="24"/>
  <c r="AL847" i="24"/>
  <c r="AM847" i="24"/>
  <c r="AN847" i="24"/>
  <c r="D848" i="24"/>
  <c r="H848" i="24"/>
  <c r="M848" i="24"/>
  <c r="AL848" i="24"/>
  <c r="AM848" i="24"/>
  <c r="AN848" i="24"/>
  <c r="D849" i="24"/>
  <c r="H849" i="24"/>
  <c r="M849" i="24"/>
  <c r="AL849" i="24"/>
  <c r="AM849" i="24"/>
  <c r="AN849" i="24"/>
  <c r="D850" i="24"/>
  <c r="H850" i="24"/>
  <c r="M850" i="24"/>
  <c r="AL850" i="24"/>
  <c r="AM850" i="24"/>
  <c r="AN850" i="24"/>
  <c r="D851" i="24"/>
  <c r="H851" i="24"/>
  <c r="M851" i="24"/>
  <c r="AL851" i="24"/>
  <c r="AM851" i="24"/>
  <c r="AN851" i="24"/>
  <c r="D852" i="24"/>
  <c r="H852" i="24"/>
  <c r="M852" i="24"/>
  <c r="AL852" i="24"/>
  <c r="AM852" i="24"/>
  <c r="AN852" i="24"/>
  <c r="D853" i="24"/>
  <c r="H853" i="24"/>
  <c r="M853" i="24"/>
  <c r="AL853" i="24"/>
  <c r="AM853" i="24"/>
  <c r="AN853" i="24"/>
  <c r="D854" i="24"/>
  <c r="H854" i="24"/>
  <c r="M854" i="24"/>
  <c r="AL854" i="24"/>
  <c r="AM854" i="24"/>
  <c r="AN854" i="24"/>
  <c r="D855" i="24"/>
  <c r="H855" i="24"/>
  <c r="M855" i="24"/>
  <c r="AL855" i="24"/>
  <c r="AM855" i="24"/>
  <c r="AN855" i="24"/>
  <c r="D856" i="24"/>
  <c r="H856" i="24"/>
  <c r="M856" i="24"/>
  <c r="AL856" i="24"/>
  <c r="AM856" i="24"/>
  <c r="AN856" i="24"/>
  <c r="D857" i="24"/>
  <c r="H857" i="24"/>
  <c r="M857" i="24"/>
  <c r="AL857" i="24"/>
  <c r="AM857" i="24"/>
  <c r="AN857" i="24"/>
  <c r="D858" i="24"/>
  <c r="H858" i="24"/>
  <c r="M858" i="24"/>
  <c r="AL858" i="24"/>
  <c r="AM858" i="24"/>
  <c r="AN858" i="24"/>
  <c r="D859" i="24"/>
  <c r="H859" i="24"/>
  <c r="M859" i="24"/>
  <c r="AL859" i="24"/>
  <c r="AM859" i="24"/>
  <c r="AN859" i="24"/>
  <c r="D860" i="24"/>
  <c r="H860" i="24"/>
  <c r="M860" i="24"/>
  <c r="AL860" i="24"/>
  <c r="AM860" i="24"/>
  <c r="AN860" i="24"/>
  <c r="D861" i="24"/>
  <c r="H861" i="24"/>
  <c r="M861" i="24"/>
  <c r="AL861" i="24"/>
  <c r="AM861" i="24"/>
  <c r="AN861" i="24"/>
  <c r="D862" i="24"/>
  <c r="H862" i="24"/>
  <c r="M862" i="24"/>
  <c r="AL862" i="24"/>
  <c r="AM862" i="24"/>
  <c r="AN862" i="24"/>
  <c r="D863" i="24"/>
  <c r="H863" i="24"/>
  <c r="M863" i="24"/>
  <c r="AL863" i="24"/>
  <c r="AM863" i="24"/>
  <c r="AN863" i="24"/>
  <c r="D864" i="24"/>
  <c r="H864" i="24"/>
  <c r="M864" i="24"/>
  <c r="AL864" i="24"/>
  <c r="AM864" i="24"/>
  <c r="AN864" i="24"/>
  <c r="D865" i="24"/>
  <c r="H865" i="24"/>
  <c r="M865" i="24"/>
  <c r="AL865" i="24"/>
  <c r="AM865" i="24"/>
  <c r="AN865" i="24"/>
  <c r="D866" i="24"/>
  <c r="H866" i="24"/>
  <c r="M866" i="24"/>
  <c r="AL866" i="24"/>
  <c r="AM866" i="24"/>
  <c r="AN866" i="24"/>
  <c r="D867" i="24"/>
  <c r="H867" i="24"/>
  <c r="M867" i="24"/>
  <c r="AL867" i="24"/>
  <c r="AM867" i="24"/>
  <c r="AN867" i="24"/>
  <c r="D868" i="24"/>
  <c r="H868" i="24"/>
  <c r="M868" i="24"/>
  <c r="AL868" i="24"/>
  <c r="AM868" i="24"/>
  <c r="AN868" i="24"/>
  <c r="D869" i="24"/>
  <c r="H869" i="24"/>
  <c r="M869" i="24"/>
  <c r="AL869" i="24"/>
  <c r="AM869" i="24"/>
  <c r="AN869" i="24"/>
  <c r="D870" i="24"/>
  <c r="H870" i="24"/>
  <c r="M870" i="24"/>
  <c r="AL870" i="24"/>
  <c r="AM870" i="24"/>
  <c r="AN870" i="24"/>
  <c r="D871" i="24"/>
  <c r="H871" i="24"/>
  <c r="M871" i="24"/>
  <c r="AL871" i="24"/>
  <c r="AM871" i="24"/>
  <c r="AN871" i="24"/>
  <c r="D872" i="24"/>
  <c r="H872" i="24"/>
  <c r="M872" i="24"/>
  <c r="AL872" i="24"/>
  <c r="AM872" i="24"/>
  <c r="AN872" i="24"/>
  <c r="D873" i="24"/>
  <c r="H873" i="24"/>
  <c r="M873" i="24"/>
  <c r="AL873" i="24"/>
  <c r="AM873" i="24"/>
  <c r="AN873" i="24"/>
  <c r="D874" i="24"/>
  <c r="H874" i="24"/>
  <c r="M874" i="24"/>
  <c r="AL874" i="24"/>
  <c r="AM874" i="24"/>
  <c r="AN874" i="24"/>
  <c r="D875" i="24"/>
  <c r="H875" i="24"/>
  <c r="M875" i="24"/>
  <c r="AL875" i="24"/>
  <c r="AM875" i="24"/>
  <c r="AN875" i="24"/>
  <c r="D876" i="24"/>
  <c r="H876" i="24"/>
  <c r="M876" i="24"/>
  <c r="AL876" i="24"/>
  <c r="AM876" i="24"/>
  <c r="AN876" i="24"/>
  <c r="D877" i="24"/>
  <c r="H877" i="24"/>
  <c r="M877" i="24"/>
  <c r="AL877" i="24"/>
  <c r="AM877" i="24"/>
  <c r="AN877" i="24"/>
  <c r="D878" i="24"/>
  <c r="H878" i="24"/>
  <c r="M878" i="24"/>
  <c r="AL878" i="24"/>
  <c r="AM878" i="24"/>
  <c r="AN878" i="24"/>
  <c r="D879" i="24"/>
  <c r="H879" i="24"/>
  <c r="M879" i="24"/>
  <c r="AL879" i="24"/>
  <c r="AM879" i="24"/>
  <c r="AN879" i="24"/>
  <c r="D880" i="24"/>
  <c r="H880" i="24"/>
  <c r="M880" i="24"/>
  <c r="AL880" i="24"/>
  <c r="AM880" i="24"/>
  <c r="AN880" i="24"/>
  <c r="D881" i="24"/>
  <c r="H881" i="24"/>
  <c r="M881" i="24"/>
  <c r="AL881" i="24"/>
  <c r="AM881" i="24"/>
  <c r="AN881" i="24"/>
  <c r="D882" i="24"/>
  <c r="H882" i="24"/>
  <c r="M882" i="24"/>
  <c r="AL882" i="24"/>
  <c r="AM882" i="24"/>
  <c r="AN882" i="24"/>
  <c r="D883" i="24"/>
  <c r="H883" i="24"/>
  <c r="M883" i="24"/>
  <c r="AL883" i="24"/>
  <c r="AM883" i="24"/>
  <c r="AN883" i="24"/>
  <c r="D884" i="24"/>
  <c r="H884" i="24"/>
  <c r="M884" i="24"/>
  <c r="AL884" i="24"/>
  <c r="AM884" i="24"/>
  <c r="AN884" i="24"/>
  <c r="D885" i="24"/>
  <c r="H885" i="24"/>
  <c r="M885" i="24"/>
  <c r="AL885" i="24"/>
  <c r="AM885" i="24"/>
  <c r="AN885" i="24"/>
  <c r="D886" i="24"/>
  <c r="H886" i="24"/>
  <c r="M886" i="24"/>
  <c r="AL886" i="24"/>
  <c r="AM886" i="24"/>
  <c r="AN886" i="24"/>
  <c r="D887" i="24"/>
  <c r="H887" i="24"/>
  <c r="M887" i="24"/>
  <c r="AL887" i="24"/>
  <c r="AM887" i="24"/>
  <c r="AN887" i="24"/>
  <c r="D888" i="24"/>
  <c r="H888" i="24"/>
  <c r="M888" i="24"/>
  <c r="AL888" i="24"/>
  <c r="AM888" i="24"/>
  <c r="AN888" i="24"/>
  <c r="D889" i="24"/>
  <c r="H889" i="24"/>
  <c r="M889" i="24"/>
  <c r="AL889" i="24"/>
  <c r="AM889" i="24"/>
  <c r="AN889" i="24"/>
  <c r="D890" i="24"/>
  <c r="H890" i="24"/>
  <c r="M890" i="24"/>
  <c r="AL890" i="24"/>
  <c r="AM890" i="24"/>
  <c r="AN890" i="24"/>
  <c r="D891" i="24"/>
  <c r="H891" i="24"/>
  <c r="M891" i="24"/>
  <c r="AL891" i="24"/>
  <c r="AM891" i="24"/>
  <c r="AN891" i="24"/>
  <c r="D892" i="24"/>
  <c r="H892" i="24"/>
  <c r="M892" i="24"/>
  <c r="AL892" i="24"/>
  <c r="AM892" i="24"/>
  <c r="AN892" i="24"/>
  <c r="D893" i="24"/>
  <c r="H893" i="24"/>
  <c r="M893" i="24"/>
  <c r="AL893" i="24"/>
  <c r="AM893" i="24"/>
  <c r="AN893" i="24"/>
  <c r="D894" i="24"/>
  <c r="H894" i="24"/>
  <c r="M894" i="24"/>
  <c r="AL894" i="24"/>
  <c r="AM894" i="24"/>
  <c r="AN894" i="24"/>
  <c r="D895" i="24"/>
  <c r="H895" i="24"/>
  <c r="M895" i="24"/>
  <c r="AL895" i="24"/>
  <c r="AM895" i="24"/>
  <c r="AN895" i="24"/>
  <c r="D896" i="24"/>
  <c r="H896" i="24"/>
  <c r="M896" i="24"/>
  <c r="AL896" i="24"/>
  <c r="AM896" i="24"/>
  <c r="AN896" i="24"/>
  <c r="D897" i="24"/>
  <c r="H897" i="24"/>
  <c r="M897" i="24"/>
  <c r="AL897" i="24"/>
  <c r="AM897" i="24"/>
  <c r="AN897" i="24"/>
  <c r="D898" i="24"/>
  <c r="H898" i="24"/>
  <c r="M898" i="24"/>
  <c r="AL898" i="24"/>
  <c r="AM898" i="24"/>
  <c r="AN898" i="24"/>
  <c r="D899" i="24"/>
  <c r="H899" i="24"/>
  <c r="M899" i="24"/>
  <c r="AL899" i="24"/>
  <c r="AM899" i="24"/>
  <c r="AN899" i="24"/>
  <c r="D900" i="24"/>
  <c r="H900" i="24"/>
  <c r="M900" i="24"/>
  <c r="AL900" i="24"/>
  <c r="AM900" i="24"/>
  <c r="AN900" i="24"/>
  <c r="D901" i="24"/>
  <c r="H901" i="24"/>
  <c r="M901" i="24"/>
  <c r="AL901" i="24"/>
  <c r="AM901" i="24"/>
  <c r="AN901" i="24"/>
  <c r="D902" i="24"/>
  <c r="H902" i="24"/>
  <c r="M902" i="24"/>
  <c r="AL902" i="24"/>
  <c r="AM902" i="24"/>
  <c r="AN902" i="24"/>
  <c r="D903" i="24"/>
  <c r="H903" i="24"/>
  <c r="M903" i="24"/>
  <c r="AL903" i="24"/>
  <c r="AM903" i="24"/>
  <c r="AN903" i="24"/>
  <c r="D904" i="24"/>
  <c r="H904" i="24"/>
  <c r="M904" i="24"/>
  <c r="AL904" i="24"/>
  <c r="AM904" i="24"/>
  <c r="AN904" i="24"/>
  <c r="D905" i="24"/>
  <c r="H905" i="24"/>
  <c r="M905" i="24"/>
  <c r="AL905" i="24"/>
  <c r="AM905" i="24"/>
  <c r="AN905" i="24"/>
  <c r="D906" i="24"/>
  <c r="H906" i="24"/>
  <c r="M906" i="24"/>
  <c r="AL906" i="24"/>
  <c r="AM906" i="24"/>
  <c r="AN906" i="24"/>
  <c r="D907" i="24"/>
  <c r="H907" i="24"/>
  <c r="M907" i="24"/>
  <c r="AL907" i="24"/>
  <c r="AM907" i="24"/>
  <c r="AN907" i="24"/>
  <c r="D908" i="24"/>
  <c r="H908" i="24"/>
  <c r="M908" i="24"/>
  <c r="AL908" i="24"/>
  <c r="AM908" i="24"/>
  <c r="AN908" i="24"/>
  <c r="D909" i="24"/>
  <c r="H909" i="24"/>
  <c r="M909" i="24"/>
  <c r="AL909" i="24"/>
  <c r="AM909" i="24"/>
  <c r="AN909" i="24"/>
  <c r="D910" i="24"/>
  <c r="H910" i="24"/>
  <c r="M910" i="24"/>
  <c r="AL910" i="24"/>
  <c r="AM910" i="24"/>
  <c r="AN910" i="24"/>
  <c r="D911" i="24"/>
  <c r="H911" i="24"/>
  <c r="M911" i="24"/>
  <c r="AL911" i="24"/>
  <c r="AM911" i="24"/>
  <c r="AN911" i="24"/>
  <c r="D912" i="24"/>
  <c r="H912" i="24"/>
  <c r="M912" i="24"/>
  <c r="AL912" i="24"/>
  <c r="AM912" i="24"/>
  <c r="AN912" i="24"/>
  <c r="D913" i="24"/>
  <c r="H913" i="24"/>
  <c r="M913" i="24"/>
  <c r="AL913" i="24"/>
  <c r="AM913" i="24"/>
  <c r="AN913" i="24"/>
  <c r="D914" i="24"/>
  <c r="H914" i="24"/>
  <c r="M914" i="24"/>
  <c r="AL914" i="24"/>
  <c r="AM914" i="24"/>
  <c r="AN914" i="24"/>
  <c r="D915" i="24"/>
  <c r="H915" i="24"/>
  <c r="M915" i="24"/>
  <c r="AL915" i="24"/>
  <c r="AM915" i="24"/>
  <c r="AN915" i="24"/>
  <c r="D916" i="24"/>
  <c r="H916" i="24"/>
  <c r="M916" i="24"/>
  <c r="AL916" i="24"/>
  <c r="AM916" i="24"/>
  <c r="AN916" i="24"/>
  <c r="D917" i="24"/>
  <c r="H917" i="24"/>
  <c r="M917" i="24"/>
  <c r="AL917" i="24"/>
  <c r="AM917" i="24"/>
  <c r="AN917" i="24"/>
  <c r="D918" i="24"/>
  <c r="H918" i="24"/>
  <c r="M918" i="24"/>
  <c r="AL918" i="24"/>
  <c r="AM918" i="24"/>
  <c r="AN918" i="24"/>
  <c r="D919" i="24"/>
  <c r="H919" i="24"/>
  <c r="M919" i="24"/>
  <c r="AL919" i="24"/>
  <c r="AM919" i="24"/>
  <c r="AN919" i="24"/>
  <c r="D920" i="24"/>
  <c r="H920" i="24"/>
  <c r="M920" i="24"/>
  <c r="AL920" i="24"/>
  <c r="AM920" i="24"/>
  <c r="AN920" i="24"/>
  <c r="D921" i="24"/>
  <c r="H921" i="24"/>
  <c r="M921" i="24"/>
  <c r="AL921" i="24"/>
  <c r="AM921" i="24"/>
  <c r="AN921" i="24"/>
  <c r="D922" i="24"/>
  <c r="H922" i="24"/>
  <c r="M922" i="24"/>
  <c r="AL922" i="24"/>
  <c r="AM922" i="24"/>
  <c r="AN922" i="24"/>
  <c r="D923" i="24"/>
  <c r="H923" i="24"/>
  <c r="M923" i="24"/>
  <c r="AL923" i="24"/>
  <c r="AM923" i="24"/>
  <c r="AN923" i="24"/>
  <c r="D924" i="24"/>
  <c r="H924" i="24"/>
  <c r="M924" i="24"/>
  <c r="AL924" i="24"/>
  <c r="AM924" i="24"/>
  <c r="AN924" i="24"/>
  <c r="D925" i="24"/>
  <c r="H925" i="24"/>
  <c r="M925" i="24"/>
  <c r="AL925" i="24"/>
  <c r="AM925" i="24"/>
  <c r="AN925" i="24"/>
  <c r="D926" i="24"/>
  <c r="H926" i="24"/>
  <c r="M926" i="24"/>
  <c r="AL926" i="24"/>
  <c r="AM926" i="24"/>
  <c r="AN926" i="24"/>
  <c r="D927" i="24"/>
  <c r="H927" i="24"/>
  <c r="M927" i="24"/>
  <c r="AL927" i="24"/>
  <c r="AM927" i="24"/>
  <c r="AN927" i="24"/>
  <c r="D928" i="24"/>
  <c r="H928" i="24"/>
  <c r="M928" i="24"/>
  <c r="AL928" i="24"/>
  <c r="AM928" i="24"/>
  <c r="AN928" i="24"/>
  <c r="D929" i="24"/>
  <c r="H929" i="24"/>
  <c r="M929" i="24"/>
  <c r="AL929" i="24"/>
  <c r="AM929" i="24"/>
  <c r="AN929" i="24"/>
  <c r="D930" i="24"/>
  <c r="H930" i="24"/>
  <c r="M930" i="24"/>
  <c r="AL930" i="24"/>
  <c r="AM930" i="24"/>
  <c r="AN930" i="24"/>
  <c r="D931" i="24"/>
  <c r="H931" i="24"/>
  <c r="M931" i="24"/>
  <c r="AL931" i="24"/>
  <c r="AM931" i="24"/>
  <c r="AN931" i="24"/>
  <c r="D932" i="24"/>
  <c r="H932" i="24"/>
  <c r="M932" i="24"/>
  <c r="AL932" i="24"/>
  <c r="AM932" i="24"/>
  <c r="AN932" i="24"/>
  <c r="D933" i="24"/>
  <c r="H933" i="24"/>
  <c r="M933" i="24"/>
  <c r="AL933" i="24"/>
  <c r="AM933" i="24"/>
  <c r="AN933" i="24"/>
  <c r="D934" i="24"/>
  <c r="H934" i="24"/>
  <c r="M934" i="24"/>
  <c r="AL934" i="24"/>
  <c r="AM934" i="24"/>
  <c r="AN934" i="24"/>
  <c r="D935" i="24"/>
  <c r="H935" i="24"/>
  <c r="M935" i="24"/>
  <c r="AL935" i="24"/>
  <c r="AM935" i="24"/>
  <c r="AN935" i="24"/>
  <c r="D936" i="24"/>
  <c r="H936" i="24"/>
  <c r="M936" i="24"/>
  <c r="AL936" i="24"/>
  <c r="AM936" i="24"/>
  <c r="AN936" i="24"/>
  <c r="D937" i="24"/>
  <c r="H937" i="24"/>
  <c r="M937" i="24"/>
  <c r="AL937" i="24"/>
  <c r="AM937" i="24"/>
  <c r="AN937" i="24"/>
  <c r="D938" i="24"/>
  <c r="H938" i="24"/>
  <c r="M938" i="24"/>
  <c r="AL938" i="24"/>
  <c r="AM938" i="24"/>
  <c r="AN938" i="24"/>
  <c r="D939" i="24"/>
  <c r="H939" i="24"/>
  <c r="M939" i="24"/>
  <c r="AL939" i="24"/>
  <c r="AM939" i="24"/>
  <c r="AN939" i="24"/>
  <c r="D940" i="24"/>
  <c r="H940" i="24"/>
  <c r="M940" i="24"/>
  <c r="AL940" i="24"/>
  <c r="AM940" i="24"/>
  <c r="AN940" i="24"/>
  <c r="D941" i="24"/>
  <c r="H941" i="24"/>
  <c r="M941" i="24"/>
  <c r="AL941" i="24"/>
  <c r="AM941" i="24"/>
  <c r="AN941" i="24"/>
  <c r="D942" i="24"/>
  <c r="H942" i="24"/>
  <c r="M942" i="24"/>
  <c r="AL942" i="24"/>
  <c r="AM942" i="24"/>
  <c r="AN942" i="24"/>
  <c r="D943" i="24"/>
  <c r="H943" i="24"/>
  <c r="M943" i="24"/>
  <c r="AL943" i="24"/>
  <c r="AM943" i="24"/>
  <c r="AN943" i="24"/>
  <c r="D944" i="24"/>
  <c r="H944" i="24"/>
  <c r="M944" i="24"/>
  <c r="AL944" i="24"/>
  <c r="AM944" i="24"/>
  <c r="AN944" i="24"/>
  <c r="D945" i="24"/>
  <c r="H945" i="24"/>
  <c r="M945" i="24"/>
  <c r="AL945" i="24"/>
  <c r="AM945" i="24"/>
  <c r="AN945" i="24"/>
  <c r="D946" i="24"/>
  <c r="H946" i="24"/>
  <c r="M946" i="24"/>
  <c r="AL946" i="24"/>
  <c r="AM946" i="24"/>
  <c r="AN946" i="24"/>
  <c r="D947" i="24"/>
  <c r="H947" i="24"/>
  <c r="M947" i="24"/>
  <c r="AL947" i="24"/>
  <c r="AM947" i="24"/>
  <c r="AN947" i="24"/>
  <c r="D948" i="24"/>
  <c r="H948" i="24"/>
  <c r="M948" i="24"/>
  <c r="AL948" i="24"/>
  <c r="AM948" i="24"/>
  <c r="AN948" i="24"/>
  <c r="D949" i="24"/>
  <c r="H949" i="24"/>
  <c r="M949" i="24"/>
  <c r="AL949" i="24"/>
  <c r="AM949" i="24"/>
  <c r="AN949" i="24"/>
  <c r="D950" i="24"/>
  <c r="H950" i="24"/>
  <c r="M950" i="24"/>
  <c r="AL950" i="24"/>
  <c r="AM950" i="24"/>
  <c r="AN950" i="24"/>
  <c r="D951" i="24"/>
  <c r="H951" i="24"/>
  <c r="M951" i="24"/>
  <c r="AL951" i="24"/>
  <c r="AM951" i="24"/>
  <c r="AN951" i="24"/>
  <c r="D952" i="24"/>
  <c r="H952" i="24"/>
  <c r="M952" i="24"/>
  <c r="AL952" i="24"/>
  <c r="AM952" i="24"/>
  <c r="AN952" i="24"/>
  <c r="D953" i="24"/>
  <c r="H953" i="24"/>
  <c r="M953" i="24"/>
  <c r="AL953" i="24"/>
  <c r="AM953" i="24"/>
  <c r="AN953" i="24"/>
  <c r="D954" i="24"/>
  <c r="H954" i="24"/>
  <c r="M954" i="24"/>
  <c r="AL954" i="24"/>
  <c r="AM954" i="24"/>
  <c r="AN954" i="24"/>
  <c r="D955" i="24"/>
  <c r="H955" i="24"/>
  <c r="M955" i="24"/>
  <c r="AL955" i="24"/>
  <c r="AM955" i="24"/>
  <c r="AN955" i="24"/>
  <c r="D956" i="24"/>
  <c r="H956" i="24"/>
  <c r="M956" i="24"/>
  <c r="AL956" i="24"/>
  <c r="AM956" i="24"/>
  <c r="AN956" i="24"/>
  <c r="D957" i="24"/>
  <c r="H957" i="24"/>
  <c r="M957" i="24"/>
  <c r="AL957" i="24"/>
  <c r="AM957" i="24"/>
  <c r="AN957" i="24"/>
  <c r="D958" i="24"/>
  <c r="H958" i="24"/>
  <c r="M958" i="24"/>
  <c r="AL958" i="24"/>
  <c r="AM958" i="24"/>
  <c r="AN958" i="24"/>
  <c r="D959" i="24"/>
  <c r="H959" i="24"/>
  <c r="M959" i="24"/>
  <c r="AL959" i="24"/>
  <c r="AM959" i="24"/>
  <c r="AN959" i="24"/>
  <c r="D960" i="24"/>
  <c r="H960" i="24"/>
  <c r="M960" i="24"/>
  <c r="AL960" i="24"/>
  <c r="AM960" i="24"/>
  <c r="AN960" i="24"/>
  <c r="D961" i="24"/>
  <c r="H961" i="24"/>
  <c r="M961" i="24"/>
  <c r="AL961" i="24"/>
  <c r="AM961" i="24"/>
  <c r="AN961" i="24"/>
  <c r="D962" i="24"/>
  <c r="H962" i="24"/>
  <c r="M962" i="24"/>
  <c r="AL962" i="24"/>
  <c r="AM962" i="24"/>
  <c r="AN962" i="24"/>
  <c r="D963" i="24"/>
  <c r="H963" i="24"/>
  <c r="M963" i="24"/>
  <c r="AL963" i="24"/>
  <c r="AM963" i="24"/>
  <c r="AN963" i="24"/>
  <c r="D964" i="24"/>
  <c r="H964" i="24"/>
  <c r="M964" i="24"/>
  <c r="AL964" i="24"/>
  <c r="AM964" i="24"/>
  <c r="AN964" i="24"/>
  <c r="D965" i="24"/>
  <c r="H965" i="24"/>
  <c r="M965" i="24"/>
  <c r="AL965" i="24"/>
  <c r="AM965" i="24"/>
  <c r="AN965" i="24"/>
  <c r="D966" i="24"/>
  <c r="H966" i="24"/>
  <c r="M966" i="24"/>
  <c r="AL966" i="24"/>
  <c r="AM966" i="24"/>
  <c r="AN966" i="24"/>
  <c r="D967" i="24"/>
  <c r="H967" i="24"/>
  <c r="M967" i="24"/>
  <c r="AL967" i="24"/>
  <c r="AM967" i="24"/>
  <c r="AN967" i="24"/>
  <c r="D968" i="24"/>
  <c r="H968" i="24"/>
  <c r="M968" i="24"/>
  <c r="AL968" i="24"/>
  <c r="AM968" i="24"/>
  <c r="AN968" i="24"/>
  <c r="D969" i="24"/>
  <c r="H969" i="24"/>
  <c r="M969" i="24"/>
  <c r="AL969" i="24"/>
  <c r="AM969" i="24"/>
  <c r="AN969" i="24"/>
  <c r="D970" i="24"/>
  <c r="H970" i="24"/>
  <c r="M970" i="24"/>
  <c r="AL970" i="24"/>
  <c r="AM970" i="24"/>
  <c r="AN970" i="24"/>
  <c r="D971" i="24"/>
  <c r="H971" i="24"/>
  <c r="M971" i="24"/>
  <c r="AL971" i="24"/>
  <c r="AM971" i="24"/>
  <c r="AN971" i="24"/>
  <c r="D972" i="24"/>
  <c r="H972" i="24"/>
  <c r="M972" i="24"/>
  <c r="AL972" i="24"/>
  <c r="AM972" i="24"/>
  <c r="AN972" i="24"/>
  <c r="D973" i="24"/>
  <c r="H973" i="24"/>
  <c r="M973" i="24"/>
  <c r="AL973" i="24"/>
  <c r="AM973" i="24"/>
  <c r="AN973" i="24"/>
  <c r="D974" i="24"/>
  <c r="H974" i="24"/>
  <c r="M974" i="24"/>
  <c r="AL974" i="24"/>
  <c r="AM974" i="24"/>
  <c r="AN974" i="24"/>
  <c r="D975" i="24"/>
  <c r="H975" i="24"/>
  <c r="M975" i="24"/>
  <c r="AL975" i="24"/>
  <c r="AM975" i="24"/>
  <c r="AN975" i="24"/>
  <c r="D976" i="24"/>
  <c r="H976" i="24"/>
  <c r="M976" i="24"/>
  <c r="AL976" i="24"/>
  <c r="AM976" i="24"/>
  <c r="AN976" i="24"/>
  <c r="D977" i="24"/>
  <c r="H977" i="24"/>
  <c r="M977" i="24"/>
  <c r="AL977" i="24"/>
  <c r="AM977" i="24"/>
  <c r="AN977" i="24"/>
  <c r="D978" i="24"/>
  <c r="H978" i="24"/>
  <c r="M978" i="24"/>
  <c r="AL978" i="24"/>
  <c r="AM978" i="24"/>
  <c r="AN978" i="24"/>
  <c r="D979" i="24"/>
  <c r="H979" i="24"/>
  <c r="M979" i="24"/>
  <c r="AL979" i="24"/>
  <c r="AM979" i="24"/>
  <c r="AN979" i="24"/>
  <c r="D980" i="24"/>
  <c r="H980" i="24"/>
  <c r="M980" i="24"/>
  <c r="AL980" i="24"/>
  <c r="AM980" i="24"/>
  <c r="AN980" i="24"/>
  <c r="D981" i="24"/>
  <c r="H981" i="24"/>
  <c r="M981" i="24"/>
  <c r="AL981" i="24"/>
  <c r="AM981" i="24"/>
  <c r="AN981" i="24"/>
  <c r="D982" i="24"/>
  <c r="H982" i="24"/>
  <c r="M982" i="24"/>
  <c r="AL982" i="24"/>
  <c r="AM982" i="24"/>
  <c r="AN982" i="24"/>
  <c r="D983" i="24"/>
  <c r="H983" i="24"/>
  <c r="M983" i="24"/>
  <c r="AL983" i="24"/>
  <c r="AM983" i="24"/>
  <c r="AN983" i="24"/>
  <c r="D984" i="24"/>
  <c r="H984" i="24"/>
  <c r="M984" i="24"/>
  <c r="AL984" i="24"/>
  <c r="AM984" i="24"/>
  <c r="AN984" i="24"/>
  <c r="D985" i="24"/>
  <c r="H985" i="24"/>
  <c r="M985" i="24"/>
  <c r="AL985" i="24"/>
  <c r="AM985" i="24"/>
  <c r="AN985" i="24"/>
  <c r="D986" i="24"/>
  <c r="H986" i="24"/>
  <c r="M986" i="24"/>
  <c r="AL986" i="24"/>
  <c r="AM986" i="24"/>
  <c r="AN986" i="24"/>
  <c r="D987" i="24"/>
  <c r="H987" i="24"/>
  <c r="M987" i="24"/>
  <c r="AL987" i="24"/>
  <c r="AM987" i="24"/>
  <c r="AN987" i="24"/>
  <c r="D988" i="24"/>
  <c r="H988" i="24"/>
  <c r="M988" i="24"/>
  <c r="AL988" i="24"/>
  <c r="AM988" i="24"/>
  <c r="AN988" i="24"/>
  <c r="D989" i="24"/>
  <c r="H989" i="24"/>
  <c r="M989" i="24"/>
  <c r="AL989" i="24"/>
  <c r="AM989" i="24"/>
  <c r="AN989" i="24"/>
  <c r="D990" i="24"/>
  <c r="H990" i="24"/>
  <c r="M990" i="24"/>
  <c r="AL990" i="24"/>
  <c r="AM990" i="24"/>
  <c r="AN990" i="24"/>
  <c r="D991" i="24"/>
  <c r="H991" i="24"/>
  <c r="M991" i="24"/>
  <c r="AL991" i="24"/>
  <c r="AM991" i="24"/>
  <c r="AN991" i="24"/>
  <c r="D992" i="24"/>
  <c r="H992" i="24"/>
  <c r="M992" i="24"/>
  <c r="AL992" i="24"/>
  <c r="AM992" i="24"/>
  <c r="AN992" i="24"/>
  <c r="D993" i="24"/>
  <c r="H993" i="24"/>
  <c r="M993" i="24"/>
  <c r="AL993" i="24"/>
  <c r="AM993" i="24"/>
  <c r="AN993" i="24"/>
  <c r="D994" i="24"/>
  <c r="H994" i="24"/>
  <c r="M994" i="24"/>
  <c r="AL994" i="24"/>
  <c r="AM994" i="24"/>
  <c r="AN994" i="24"/>
  <c r="D995" i="24"/>
  <c r="H995" i="24"/>
  <c r="M995" i="24"/>
  <c r="AL995" i="24"/>
  <c r="AM995" i="24"/>
  <c r="AN995" i="24"/>
  <c r="D996" i="24"/>
  <c r="H996" i="24"/>
  <c r="M996" i="24"/>
  <c r="AL996" i="24"/>
  <c r="AM996" i="24"/>
  <c r="AN996" i="24"/>
  <c r="D997" i="24"/>
  <c r="H997" i="24"/>
  <c r="M997" i="24"/>
  <c r="AL997" i="24"/>
  <c r="AM997" i="24"/>
  <c r="AN997" i="24"/>
  <c r="D998" i="24"/>
  <c r="H998" i="24"/>
  <c r="M998" i="24"/>
  <c r="AL998" i="24"/>
  <c r="AM998" i="24"/>
  <c r="AN998" i="24"/>
  <c r="D999" i="24"/>
  <c r="H999" i="24"/>
  <c r="M999" i="24"/>
  <c r="AL999" i="24"/>
  <c r="AM999" i="24"/>
  <c r="AN999" i="24"/>
  <c r="D1000" i="24"/>
  <c r="H1000" i="24"/>
  <c r="M1000" i="24"/>
  <c r="AL1000" i="24"/>
  <c r="AM1000" i="24"/>
  <c r="AN1000" i="24"/>
  <c r="D1001" i="24"/>
  <c r="H1001" i="24"/>
  <c r="M1001" i="24"/>
  <c r="AL1001" i="24"/>
  <c r="AM1001" i="24"/>
  <c r="AN1001" i="24"/>
  <c r="D1002" i="24"/>
  <c r="H1002" i="24"/>
  <c r="M1002" i="24"/>
  <c r="AL1002" i="24"/>
  <c r="AM1002" i="24"/>
  <c r="AN1002" i="24"/>
  <c r="D1003" i="24"/>
  <c r="H1003" i="24"/>
  <c r="M1003" i="24"/>
  <c r="AL1003" i="24"/>
  <c r="AM1003" i="24"/>
  <c r="AN1003" i="24"/>
  <c r="D1004" i="24"/>
  <c r="H1004" i="24"/>
  <c r="M1004" i="24"/>
  <c r="AL1004" i="24"/>
  <c r="AM1004" i="24"/>
  <c r="AN1004" i="24"/>
  <c r="D1005" i="24"/>
  <c r="H1005" i="24"/>
  <c r="M1005" i="24"/>
  <c r="AL1005" i="24"/>
  <c r="AM1005" i="24"/>
  <c r="AN1005" i="24"/>
  <c r="D1006" i="24"/>
  <c r="H1006" i="24"/>
  <c r="M1006" i="24"/>
  <c r="AL1006" i="24"/>
  <c r="AM1006" i="24"/>
  <c r="AN1006" i="24"/>
  <c r="D1007" i="24"/>
  <c r="H1007" i="24"/>
  <c r="M1007" i="24"/>
  <c r="AL1007" i="24"/>
  <c r="AM1007" i="24"/>
  <c r="AN1007" i="24"/>
  <c r="D1008" i="24"/>
  <c r="H1008" i="24"/>
  <c r="M1008" i="24"/>
  <c r="AL1008" i="24"/>
  <c r="AM1008" i="24"/>
  <c r="AN1008" i="24"/>
  <c r="D1009" i="24"/>
  <c r="H1009" i="24"/>
  <c r="M1009" i="24"/>
  <c r="AL1009" i="24"/>
  <c r="AM1009" i="24"/>
  <c r="AN1009" i="24"/>
  <c r="D1010" i="24"/>
  <c r="H1010" i="24"/>
  <c r="M1010" i="24"/>
  <c r="AL1010" i="24"/>
  <c r="AM1010" i="24"/>
  <c r="AN1010" i="24"/>
  <c r="D1011" i="24"/>
  <c r="H1011" i="24"/>
  <c r="M1011" i="24"/>
  <c r="AL1011" i="24"/>
  <c r="AM1011" i="24"/>
  <c r="AN1011" i="24"/>
  <c r="D1012" i="24"/>
  <c r="H1012" i="24"/>
  <c r="M1012" i="24"/>
  <c r="AL1012" i="24"/>
  <c r="AM1012" i="24"/>
  <c r="AN1012" i="24"/>
  <c r="D1013" i="24"/>
  <c r="H1013" i="24"/>
  <c r="M1013" i="24"/>
  <c r="AL1013" i="24"/>
  <c r="AM1013" i="24"/>
  <c r="AN1013" i="24"/>
  <c r="D1014" i="24"/>
  <c r="H1014" i="24"/>
  <c r="M1014" i="24"/>
  <c r="AL1014" i="24"/>
  <c r="AM1014" i="24"/>
  <c r="AN1014" i="24"/>
  <c r="D1015" i="24"/>
  <c r="H1015" i="24"/>
  <c r="M1015" i="24"/>
  <c r="AL1015" i="24"/>
  <c r="AM1015" i="24"/>
  <c r="AN1015" i="24"/>
  <c r="D1016" i="24"/>
  <c r="H1016" i="24"/>
  <c r="M1016" i="24"/>
  <c r="AL1016" i="24"/>
  <c r="AM1016" i="24"/>
  <c r="AN1016" i="24"/>
  <c r="D1017" i="24"/>
  <c r="H1017" i="24"/>
  <c r="M1017" i="24"/>
  <c r="AL1017" i="24"/>
  <c r="AM1017" i="24"/>
  <c r="AN1017" i="24"/>
  <c r="D1018" i="24"/>
  <c r="H1018" i="24"/>
  <c r="M1018" i="24"/>
  <c r="AL1018" i="24"/>
  <c r="AM1018" i="24"/>
  <c r="AN1018" i="24"/>
  <c r="D1019" i="24"/>
  <c r="H1019" i="24"/>
  <c r="M1019" i="24"/>
  <c r="AL1019" i="24"/>
  <c r="AM1019" i="24"/>
  <c r="AN1019" i="24"/>
  <c r="D1020" i="24"/>
  <c r="H1020" i="24"/>
  <c r="M1020" i="24"/>
  <c r="AL1020" i="24"/>
  <c r="AM1020" i="24"/>
  <c r="AN1020" i="24"/>
  <c r="D1021" i="24"/>
  <c r="H1021" i="24"/>
  <c r="M1021" i="24"/>
  <c r="AL1021" i="24"/>
  <c r="AM1021" i="24"/>
  <c r="AN1021" i="24"/>
  <c r="D1022" i="24"/>
  <c r="H1022" i="24"/>
  <c r="M1022" i="24"/>
  <c r="AL1022" i="24"/>
  <c r="AM1022" i="24"/>
  <c r="AN1022" i="24"/>
  <c r="D1023" i="24"/>
  <c r="H1023" i="24"/>
  <c r="M1023" i="24"/>
  <c r="AL1023" i="24"/>
  <c r="AM1023" i="24"/>
  <c r="AN1023" i="24"/>
  <c r="D1024" i="24"/>
  <c r="H1024" i="24"/>
  <c r="M1024" i="24"/>
  <c r="AL1024" i="24"/>
  <c r="AM1024" i="24"/>
  <c r="AN1024" i="24"/>
  <c r="D1025" i="24"/>
  <c r="H1025" i="24"/>
  <c r="M1025" i="24"/>
  <c r="AL1025" i="24"/>
  <c r="AM1025" i="24"/>
  <c r="AN1025" i="24"/>
  <c r="D1026" i="24"/>
  <c r="H1026" i="24"/>
  <c r="M1026" i="24"/>
  <c r="AL1026" i="24"/>
  <c r="AM1026" i="24"/>
  <c r="AN1026" i="24"/>
  <c r="D1027" i="24"/>
  <c r="H1027" i="24"/>
  <c r="M1027" i="24"/>
  <c r="AL1027" i="24"/>
  <c r="AM1027" i="24"/>
  <c r="AN1027" i="24"/>
  <c r="D1028" i="24"/>
  <c r="H1028" i="24"/>
  <c r="M1028" i="24"/>
  <c r="AL1028" i="24"/>
  <c r="AM1028" i="24"/>
  <c r="AN1028" i="24"/>
  <c r="D1029" i="24"/>
  <c r="H1029" i="24"/>
  <c r="M1029" i="24"/>
  <c r="AL1029" i="24"/>
  <c r="AM1029" i="24"/>
  <c r="AN1029" i="24"/>
  <c r="D1030" i="24"/>
  <c r="H1030" i="24"/>
  <c r="M1030" i="24"/>
  <c r="AL1030" i="24"/>
  <c r="AM1030" i="24"/>
  <c r="AN1030" i="24"/>
  <c r="D1031" i="24"/>
  <c r="H1031" i="24"/>
  <c r="M1031" i="24"/>
  <c r="AL1031" i="24"/>
  <c r="AM1031" i="24"/>
  <c r="AN1031" i="24"/>
  <c r="D1032" i="24"/>
  <c r="H1032" i="24"/>
  <c r="M1032" i="24"/>
  <c r="AL1032" i="24"/>
  <c r="AM1032" i="24"/>
  <c r="AN1032" i="24"/>
  <c r="D1033" i="24"/>
  <c r="H1033" i="24"/>
  <c r="M1033" i="24"/>
  <c r="AL1033" i="24"/>
  <c r="AM1033" i="24"/>
  <c r="AN1033" i="24"/>
  <c r="D1034" i="24"/>
  <c r="H1034" i="24"/>
  <c r="M1034" i="24"/>
  <c r="AL1034" i="24"/>
  <c r="AM1034" i="24"/>
  <c r="AN1034" i="24"/>
  <c r="D1035" i="24"/>
  <c r="H1035" i="24"/>
  <c r="M1035" i="24"/>
  <c r="AL1035" i="24"/>
  <c r="AM1035" i="24"/>
  <c r="AN1035" i="24"/>
  <c r="D1036" i="24"/>
  <c r="H1036" i="24"/>
  <c r="M1036" i="24"/>
  <c r="AL1036" i="24"/>
  <c r="AM1036" i="24"/>
  <c r="AN1036" i="24"/>
  <c r="D1037" i="24"/>
  <c r="H1037" i="24"/>
  <c r="M1037" i="24"/>
  <c r="AL1037" i="24"/>
  <c r="AM1037" i="24"/>
  <c r="AN1037" i="24"/>
  <c r="D1038" i="24"/>
  <c r="H1038" i="24"/>
  <c r="M1038" i="24"/>
  <c r="AL1038" i="24"/>
  <c r="AM1038" i="24"/>
  <c r="AN1038" i="24"/>
  <c r="D1039" i="24"/>
  <c r="H1039" i="24"/>
  <c r="M1039" i="24"/>
  <c r="AL1039" i="24"/>
  <c r="AM1039" i="24"/>
  <c r="AN1039" i="24"/>
  <c r="D1040" i="24"/>
  <c r="H1040" i="24"/>
  <c r="M1040" i="24"/>
  <c r="AL1040" i="24"/>
  <c r="AM1040" i="24"/>
  <c r="AN1040" i="24"/>
  <c r="D1041" i="24"/>
  <c r="H1041" i="24"/>
  <c r="M1041" i="24"/>
  <c r="AL1041" i="24"/>
  <c r="AM1041" i="24"/>
  <c r="AN1041" i="24"/>
  <c r="D1042" i="24"/>
  <c r="H1042" i="24"/>
  <c r="M1042" i="24"/>
  <c r="AL1042" i="24"/>
  <c r="AM1042" i="24"/>
  <c r="AN1042" i="24"/>
  <c r="D1043" i="24"/>
  <c r="H1043" i="24"/>
  <c r="M1043" i="24"/>
  <c r="AL1043" i="24"/>
  <c r="AM1043" i="24"/>
  <c r="AN1043" i="24"/>
  <c r="D1044" i="24"/>
  <c r="H1044" i="24"/>
  <c r="M1044" i="24"/>
  <c r="AL1044" i="24"/>
  <c r="AM1044" i="24"/>
  <c r="AN1044" i="24"/>
  <c r="D1045" i="24"/>
  <c r="H1045" i="24"/>
  <c r="M1045" i="24"/>
  <c r="AL1045" i="24"/>
  <c r="AM1045" i="24"/>
  <c r="AN1045" i="24"/>
  <c r="D1046" i="24"/>
  <c r="H1046" i="24"/>
  <c r="M1046" i="24"/>
  <c r="AL1046" i="24"/>
  <c r="AM1046" i="24"/>
  <c r="AN1046" i="24"/>
  <c r="D1047" i="24"/>
  <c r="H1047" i="24"/>
  <c r="M1047" i="24"/>
  <c r="AL1047" i="24"/>
  <c r="AM1047" i="24"/>
  <c r="AN1047" i="24"/>
  <c r="D1048" i="24"/>
  <c r="H1048" i="24"/>
  <c r="M1048" i="24"/>
  <c r="AL1048" i="24"/>
  <c r="AM1048" i="24"/>
  <c r="AN1048" i="24"/>
  <c r="D1049" i="24"/>
  <c r="H1049" i="24"/>
  <c r="M1049" i="24"/>
  <c r="AL1049" i="24"/>
  <c r="AM1049" i="24"/>
  <c r="AN1049" i="24"/>
  <c r="D1050" i="24"/>
  <c r="H1050" i="24"/>
  <c r="M1050" i="24"/>
  <c r="AL1050" i="24"/>
  <c r="AM1050" i="24"/>
  <c r="AN1050" i="24"/>
  <c r="D1051" i="24"/>
  <c r="H1051" i="24"/>
  <c r="M1051" i="24"/>
  <c r="AL1051" i="24"/>
  <c r="AM1051" i="24"/>
  <c r="AN1051" i="24"/>
  <c r="D1052" i="24"/>
  <c r="H1052" i="24"/>
  <c r="M1052" i="24"/>
  <c r="AL1052" i="24"/>
  <c r="AM1052" i="24"/>
  <c r="AN1052" i="24"/>
  <c r="D1053" i="24"/>
  <c r="H1053" i="24"/>
  <c r="M1053" i="24"/>
  <c r="AL1053" i="24"/>
  <c r="AM1053" i="24"/>
  <c r="AN1053" i="24"/>
  <c r="D1054" i="24"/>
  <c r="H1054" i="24"/>
  <c r="M1054" i="24"/>
  <c r="AL1054" i="24"/>
  <c r="AM1054" i="24"/>
  <c r="AN1054" i="24"/>
  <c r="D1055" i="24"/>
  <c r="H1055" i="24"/>
  <c r="M1055" i="24"/>
  <c r="AL1055" i="24"/>
  <c r="AM1055" i="24"/>
  <c r="AN1055" i="24"/>
  <c r="D1056" i="24"/>
  <c r="H1056" i="24"/>
  <c r="M1056" i="24"/>
  <c r="AL1056" i="24"/>
  <c r="AM1056" i="24"/>
  <c r="AN1056" i="24"/>
  <c r="D1057" i="24"/>
  <c r="H1057" i="24"/>
  <c r="M1057" i="24"/>
  <c r="AL1057" i="24"/>
  <c r="AM1057" i="24"/>
  <c r="AN1057" i="24"/>
  <c r="D1058" i="24"/>
  <c r="H1058" i="24"/>
  <c r="M1058" i="24"/>
  <c r="AL1058" i="24"/>
  <c r="AM1058" i="24"/>
  <c r="AN1058" i="24"/>
  <c r="D1059" i="24"/>
  <c r="H1059" i="24"/>
  <c r="M1059" i="24"/>
  <c r="AL1059" i="24"/>
  <c r="AM1059" i="24"/>
  <c r="AN1059" i="24"/>
  <c r="D1060" i="24"/>
  <c r="H1060" i="24"/>
  <c r="M1060" i="24"/>
  <c r="AL1060" i="24"/>
  <c r="AM1060" i="24"/>
  <c r="AN1060" i="24"/>
  <c r="D1061" i="24"/>
  <c r="H1061" i="24"/>
  <c r="M1061" i="24"/>
  <c r="AL1061" i="24"/>
  <c r="AM1061" i="24"/>
  <c r="AN1061" i="24"/>
  <c r="D1062" i="24"/>
  <c r="H1062" i="24"/>
  <c r="M1062" i="24"/>
  <c r="AL1062" i="24"/>
  <c r="AM1062" i="24"/>
  <c r="AN1062" i="24"/>
  <c r="D1063" i="24"/>
  <c r="H1063" i="24"/>
  <c r="M1063" i="24"/>
  <c r="AL1063" i="24"/>
  <c r="AM1063" i="24"/>
  <c r="AN1063" i="24"/>
  <c r="D1064" i="24"/>
  <c r="H1064" i="24"/>
  <c r="M1064" i="24"/>
  <c r="AL1064" i="24"/>
  <c r="AM1064" i="24"/>
  <c r="AN1064" i="24"/>
  <c r="D1065" i="24"/>
  <c r="H1065" i="24"/>
  <c r="M1065" i="24"/>
  <c r="AL1065" i="24"/>
  <c r="AM1065" i="24"/>
  <c r="AN1065" i="24"/>
  <c r="D1066" i="24"/>
  <c r="H1066" i="24"/>
  <c r="M1066" i="24"/>
  <c r="AL1066" i="24"/>
  <c r="AM1066" i="24"/>
  <c r="AN1066" i="24"/>
  <c r="D1067" i="24"/>
  <c r="H1067" i="24"/>
  <c r="M1067" i="24"/>
  <c r="AL1067" i="24"/>
  <c r="AM1067" i="24"/>
  <c r="AN1067" i="24"/>
  <c r="D1068" i="24"/>
  <c r="H1068" i="24"/>
  <c r="M1068" i="24"/>
  <c r="AL1068" i="24"/>
  <c r="AM1068" i="24"/>
  <c r="AN1068" i="24"/>
  <c r="D1069" i="24"/>
  <c r="H1069" i="24"/>
  <c r="M1069" i="24"/>
  <c r="AL1069" i="24"/>
  <c r="AM1069" i="24"/>
  <c r="AN1069" i="24"/>
  <c r="D1070" i="24"/>
  <c r="H1070" i="24"/>
  <c r="M1070" i="24"/>
  <c r="AL1070" i="24"/>
  <c r="AM1070" i="24"/>
  <c r="AN1070" i="24"/>
  <c r="D1071" i="24"/>
  <c r="H1071" i="24"/>
  <c r="M1071" i="24"/>
  <c r="AL1071" i="24"/>
  <c r="AM1071" i="24"/>
  <c r="AN1071" i="24"/>
  <c r="D1072" i="24"/>
  <c r="H1072" i="24"/>
  <c r="M1072" i="24"/>
  <c r="AL1072" i="24"/>
  <c r="AM1072" i="24"/>
  <c r="AN1072" i="24"/>
  <c r="D1073" i="24"/>
  <c r="H1073" i="24"/>
  <c r="M1073" i="24"/>
  <c r="AL1073" i="24"/>
  <c r="AM1073" i="24"/>
  <c r="AN1073" i="24"/>
  <c r="D1074" i="24"/>
  <c r="H1074" i="24"/>
  <c r="M1074" i="24"/>
  <c r="AL1074" i="24"/>
  <c r="AM1074" i="24"/>
  <c r="AN1074" i="24"/>
  <c r="D1075" i="24"/>
  <c r="H1075" i="24"/>
  <c r="M1075" i="24"/>
  <c r="AL1075" i="24"/>
  <c r="AM1075" i="24"/>
  <c r="AN1075" i="24"/>
  <c r="D1076" i="24"/>
  <c r="H1076" i="24"/>
  <c r="M1076" i="24"/>
  <c r="AL1076" i="24"/>
  <c r="AM1076" i="24"/>
  <c r="AN1076" i="24"/>
  <c r="D1077" i="24"/>
  <c r="H1077" i="24"/>
  <c r="M1077" i="24"/>
  <c r="AL1077" i="24"/>
  <c r="AM1077" i="24"/>
  <c r="AN1077" i="24"/>
  <c r="D1078" i="24"/>
  <c r="H1078" i="24"/>
  <c r="M1078" i="24"/>
  <c r="AL1078" i="24"/>
  <c r="AM1078" i="24"/>
  <c r="AN1078" i="24"/>
  <c r="D1079" i="24"/>
  <c r="H1079" i="24"/>
  <c r="M1079" i="24"/>
  <c r="AL1079" i="24"/>
  <c r="AM1079" i="24"/>
  <c r="AN1079" i="24"/>
  <c r="D1080" i="24"/>
  <c r="H1080" i="24"/>
  <c r="M1080" i="24"/>
  <c r="AL1080" i="24"/>
  <c r="AM1080" i="24"/>
  <c r="AN1080" i="24"/>
  <c r="D1081" i="24"/>
  <c r="H1081" i="24"/>
  <c r="M1081" i="24"/>
  <c r="AL1081" i="24"/>
  <c r="AM1081" i="24"/>
  <c r="AN1081" i="24"/>
  <c r="D1082" i="24"/>
  <c r="H1082" i="24"/>
  <c r="M1082" i="24"/>
  <c r="AL1082" i="24"/>
  <c r="AM1082" i="24"/>
  <c r="AN1082" i="24"/>
  <c r="D1083" i="24"/>
  <c r="H1083" i="24"/>
  <c r="M1083" i="24"/>
  <c r="AL1083" i="24"/>
  <c r="AM1083" i="24"/>
  <c r="AN1083" i="24"/>
  <c r="D1084" i="24"/>
  <c r="H1084" i="24"/>
  <c r="M1084" i="24"/>
  <c r="AL1084" i="24"/>
  <c r="AM1084" i="24"/>
  <c r="AN1084" i="24"/>
  <c r="D1085" i="24"/>
  <c r="H1085" i="24"/>
  <c r="M1085" i="24"/>
  <c r="AL1085" i="24"/>
  <c r="AM1085" i="24"/>
  <c r="AN1085" i="24"/>
  <c r="D1086" i="24"/>
  <c r="H1086" i="24"/>
  <c r="M1086" i="24"/>
  <c r="AL1086" i="24"/>
  <c r="AM1086" i="24"/>
  <c r="AN1086" i="24"/>
  <c r="D1087" i="24"/>
  <c r="H1087" i="24"/>
  <c r="M1087" i="24"/>
  <c r="AL1087" i="24"/>
  <c r="AM1087" i="24"/>
  <c r="AN1087" i="24"/>
  <c r="D1088" i="24"/>
  <c r="H1088" i="24"/>
  <c r="M1088" i="24"/>
  <c r="AL1088" i="24"/>
  <c r="AM1088" i="24"/>
  <c r="AN1088" i="24"/>
  <c r="D1089" i="24"/>
  <c r="H1089" i="24"/>
  <c r="M1089" i="24"/>
  <c r="AL1089" i="24"/>
  <c r="AM1089" i="24"/>
  <c r="AN1089" i="24"/>
  <c r="D1090" i="24"/>
  <c r="H1090" i="24"/>
  <c r="M1090" i="24"/>
  <c r="AL1090" i="24"/>
  <c r="AM1090" i="24"/>
  <c r="AN1090" i="24"/>
  <c r="D1091" i="24"/>
  <c r="H1091" i="24"/>
  <c r="M1091" i="24"/>
  <c r="AL1091" i="24"/>
  <c r="AM1091" i="24"/>
  <c r="AN1091" i="24"/>
  <c r="D1092" i="24"/>
  <c r="H1092" i="24"/>
  <c r="M1092" i="24"/>
  <c r="AL1092" i="24"/>
  <c r="AM1092" i="24"/>
  <c r="AN1092" i="24"/>
  <c r="D1093" i="24"/>
  <c r="H1093" i="24"/>
  <c r="M1093" i="24"/>
  <c r="AL1093" i="24"/>
  <c r="AM1093" i="24"/>
  <c r="AN1093" i="24"/>
  <c r="D1094" i="24"/>
  <c r="H1094" i="24"/>
  <c r="M1094" i="24"/>
  <c r="AL1094" i="24"/>
  <c r="AM1094" i="24"/>
  <c r="AN1094" i="24"/>
  <c r="D1095" i="24"/>
  <c r="H1095" i="24"/>
  <c r="M1095" i="24"/>
  <c r="AL1095" i="24"/>
  <c r="AM1095" i="24"/>
  <c r="AN1095" i="24"/>
  <c r="D1096" i="24"/>
  <c r="H1096" i="24"/>
  <c r="M1096" i="24"/>
  <c r="AL1096" i="24"/>
  <c r="AM1096" i="24"/>
  <c r="AN1096" i="24"/>
  <c r="D1097" i="24"/>
  <c r="H1097" i="24"/>
  <c r="M1097" i="24"/>
  <c r="AL1097" i="24"/>
  <c r="AM1097" i="24"/>
  <c r="AN1097" i="24"/>
  <c r="D1098" i="24"/>
  <c r="H1098" i="24"/>
  <c r="M1098" i="24"/>
  <c r="AL1098" i="24"/>
  <c r="AM1098" i="24"/>
  <c r="AN1098" i="24"/>
  <c r="D1099" i="24"/>
  <c r="H1099" i="24"/>
  <c r="M1099" i="24"/>
  <c r="AL1099" i="24"/>
  <c r="AM1099" i="24"/>
  <c r="AN1099" i="24"/>
  <c r="D1100" i="24"/>
  <c r="H1100" i="24"/>
  <c r="M1100" i="24"/>
  <c r="AL1100" i="24"/>
  <c r="AM1100" i="24"/>
  <c r="AN1100" i="24"/>
  <c r="D1101" i="24"/>
  <c r="H1101" i="24"/>
  <c r="M1101" i="24"/>
  <c r="AL1101" i="24"/>
  <c r="AM1101" i="24"/>
  <c r="AN1101" i="24"/>
  <c r="D1102" i="24"/>
  <c r="H1102" i="24"/>
  <c r="M1102" i="24"/>
  <c r="AL1102" i="24"/>
  <c r="AM1102" i="24"/>
  <c r="AN1102" i="24"/>
  <c r="D1103" i="24"/>
  <c r="H1103" i="24"/>
  <c r="M1103" i="24"/>
  <c r="AL1103" i="24"/>
  <c r="AM1103" i="24"/>
  <c r="AN1103" i="24"/>
  <c r="D1104" i="24"/>
  <c r="H1104" i="24"/>
  <c r="M1104" i="24"/>
  <c r="AL1104" i="24"/>
  <c r="AM1104" i="24"/>
  <c r="AN1104" i="24"/>
  <c r="D1105" i="24"/>
  <c r="H1105" i="24"/>
  <c r="M1105" i="24"/>
  <c r="AL1105" i="24"/>
  <c r="AM1105" i="24"/>
  <c r="AN1105" i="24"/>
  <c r="D1106" i="24"/>
  <c r="H1106" i="24"/>
  <c r="M1106" i="24"/>
  <c r="AL1106" i="24"/>
  <c r="AM1106" i="24"/>
  <c r="AN1106" i="24"/>
  <c r="D1107" i="24"/>
  <c r="H1107" i="24"/>
  <c r="M1107" i="24"/>
  <c r="AL1107" i="24"/>
  <c r="AM1107" i="24"/>
  <c r="AN1107" i="24"/>
  <c r="D1108" i="24"/>
  <c r="H1108" i="24"/>
  <c r="M1108" i="24"/>
  <c r="AL1108" i="24"/>
  <c r="AM1108" i="24"/>
  <c r="AN1108" i="24"/>
  <c r="D1109" i="24"/>
  <c r="H1109" i="24"/>
  <c r="M1109" i="24"/>
  <c r="AL1109" i="24"/>
  <c r="AM1109" i="24"/>
  <c r="AN1109" i="24"/>
  <c r="D1110" i="24"/>
  <c r="H1110" i="24"/>
  <c r="M1110" i="24"/>
  <c r="AL1110" i="24"/>
  <c r="AM1110" i="24"/>
  <c r="AN1110" i="24"/>
  <c r="D1111" i="24"/>
  <c r="H1111" i="24"/>
  <c r="M1111" i="24"/>
  <c r="AL1111" i="24"/>
  <c r="AM1111" i="24"/>
  <c r="AN1111" i="24"/>
  <c r="D1112" i="24"/>
  <c r="H1112" i="24"/>
  <c r="M1112" i="24"/>
  <c r="AL1112" i="24"/>
  <c r="AM1112" i="24"/>
  <c r="AN1112" i="24"/>
  <c r="D1113" i="24"/>
  <c r="H1113" i="24"/>
  <c r="M1113" i="24"/>
  <c r="AL1113" i="24"/>
  <c r="AM1113" i="24"/>
  <c r="AN1113" i="24"/>
  <c r="D1114" i="24"/>
  <c r="H1114" i="24"/>
  <c r="M1114" i="24"/>
  <c r="AL1114" i="24"/>
  <c r="AM1114" i="24"/>
  <c r="AN1114" i="24"/>
  <c r="D1115" i="24"/>
  <c r="H1115" i="24"/>
  <c r="M1115" i="24"/>
  <c r="AL1115" i="24"/>
  <c r="AM1115" i="24"/>
  <c r="AN1115" i="24"/>
  <c r="D1116" i="24"/>
  <c r="H1116" i="24"/>
  <c r="M1116" i="24"/>
  <c r="AL1116" i="24"/>
  <c r="AM1116" i="24"/>
  <c r="AN1116" i="24"/>
  <c r="D1117" i="24"/>
  <c r="H1117" i="24"/>
  <c r="M1117" i="24"/>
  <c r="AL1117" i="24"/>
  <c r="AM1117" i="24"/>
  <c r="AN1117" i="24"/>
  <c r="D1118" i="24"/>
  <c r="H1118" i="24"/>
  <c r="M1118" i="24"/>
  <c r="AL1118" i="24"/>
  <c r="AM1118" i="24"/>
  <c r="AN1118" i="24"/>
  <c r="D1119" i="24"/>
  <c r="H1119" i="24"/>
  <c r="M1119" i="24"/>
  <c r="AL1119" i="24"/>
  <c r="AM1119" i="24"/>
  <c r="AN1119" i="24"/>
  <c r="D1120" i="24"/>
  <c r="H1120" i="24"/>
  <c r="M1120" i="24"/>
  <c r="AL1120" i="24"/>
  <c r="AM1120" i="24"/>
  <c r="AN1120" i="24"/>
  <c r="D1121" i="24"/>
  <c r="H1121" i="24"/>
  <c r="M1121" i="24"/>
  <c r="AL1121" i="24"/>
  <c r="AM1121" i="24"/>
  <c r="AN1121" i="24"/>
  <c r="D1122" i="24"/>
  <c r="H1122" i="24"/>
  <c r="M1122" i="24"/>
  <c r="AL1122" i="24"/>
  <c r="AM1122" i="24"/>
  <c r="AN1122" i="24"/>
  <c r="D1123" i="24"/>
  <c r="H1123" i="24"/>
  <c r="M1123" i="24"/>
  <c r="AL1123" i="24"/>
  <c r="AM1123" i="24"/>
  <c r="AN1123" i="24"/>
  <c r="D1124" i="24"/>
  <c r="H1124" i="24"/>
  <c r="M1124" i="24"/>
  <c r="AL1124" i="24"/>
  <c r="AM1124" i="24"/>
  <c r="AN1124" i="24"/>
  <c r="D1125" i="24"/>
  <c r="H1125" i="24"/>
  <c r="M1125" i="24"/>
  <c r="AL1125" i="24"/>
  <c r="AM1125" i="24"/>
  <c r="AN1125" i="24"/>
  <c r="D1126" i="24"/>
  <c r="H1126" i="24"/>
  <c r="M1126" i="24"/>
  <c r="AL1126" i="24"/>
  <c r="AM1126" i="24"/>
  <c r="AN1126" i="24"/>
  <c r="D1127" i="24"/>
  <c r="H1127" i="24"/>
  <c r="M1127" i="24"/>
  <c r="AL1127" i="24"/>
  <c r="AM1127" i="24"/>
  <c r="AN1127" i="24"/>
  <c r="D1128" i="24"/>
  <c r="H1128" i="24"/>
  <c r="M1128" i="24"/>
  <c r="AL1128" i="24"/>
  <c r="AM1128" i="24"/>
  <c r="AN1128" i="24"/>
  <c r="D1129" i="24"/>
  <c r="H1129" i="24"/>
  <c r="M1129" i="24"/>
  <c r="AL1129" i="24"/>
  <c r="AM1129" i="24"/>
  <c r="AN1129" i="24"/>
  <c r="D1130" i="24"/>
  <c r="H1130" i="24"/>
  <c r="M1130" i="24"/>
  <c r="AL1130" i="24"/>
  <c r="AM1130" i="24"/>
  <c r="AN1130" i="24"/>
  <c r="D1131" i="24"/>
  <c r="H1131" i="24"/>
  <c r="M1131" i="24"/>
  <c r="AL1131" i="24"/>
  <c r="AM1131" i="24"/>
  <c r="AN1131" i="24"/>
  <c r="D1132" i="24"/>
  <c r="H1132" i="24"/>
  <c r="M1132" i="24"/>
  <c r="AL1132" i="24"/>
  <c r="AM1132" i="24"/>
  <c r="AN1132" i="24"/>
  <c r="D1133" i="24"/>
  <c r="H1133" i="24"/>
  <c r="M1133" i="24"/>
  <c r="AL1133" i="24"/>
  <c r="AM1133" i="24"/>
  <c r="AN1133" i="24"/>
  <c r="D1134" i="24"/>
  <c r="H1134" i="24"/>
  <c r="M1134" i="24"/>
  <c r="AL1134" i="24"/>
  <c r="AM1134" i="24"/>
  <c r="AN1134" i="24"/>
  <c r="D1135" i="24"/>
  <c r="H1135" i="24"/>
  <c r="M1135" i="24"/>
  <c r="AL1135" i="24"/>
  <c r="AM1135" i="24"/>
  <c r="AN1135" i="24"/>
  <c r="D1136" i="24"/>
  <c r="H1136" i="24"/>
  <c r="M1136" i="24"/>
  <c r="AL1136" i="24"/>
  <c r="AM1136" i="24"/>
  <c r="AN1136" i="24"/>
  <c r="D1137" i="24"/>
  <c r="H1137" i="24"/>
  <c r="M1137" i="24"/>
  <c r="AL1137" i="24"/>
  <c r="AM1137" i="24"/>
  <c r="AN1137" i="24"/>
  <c r="D1138" i="24"/>
  <c r="H1138" i="24"/>
  <c r="M1138" i="24"/>
  <c r="AL1138" i="24"/>
  <c r="AM1138" i="24"/>
  <c r="AN1138" i="24"/>
  <c r="D1139" i="24"/>
  <c r="H1139" i="24"/>
  <c r="M1139" i="24"/>
  <c r="AL1139" i="24"/>
  <c r="AM1139" i="24"/>
  <c r="AN1139" i="24"/>
  <c r="D1140" i="24"/>
  <c r="H1140" i="24"/>
  <c r="M1140" i="24"/>
  <c r="AL1140" i="24"/>
  <c r="AM1140" i="24"/>
  <c r="AN1140" i="24"/>
  <c r="D1141" i="24"/>
  <c r="H1141" i="24"/>
  <c r="M1141" i="24"/>
  <c r="AL1141" i="24"/>
  <c r="AM1141" i="24"/>
  <c r="AN1141" i="24"/>
  <c r="D1142" i="24"/>
  <c r="H1142" i="24"/>
  <c r="M1142" i="24"/>
  <c r="AL1142" i="24"/>
  <c r="AM1142" i="24"/>
  <c r="AN1142" i="24"/>
  <c r="D1143" i="24"/>
  <c r="H1143" i="24"/>
  <c r="M1143" i="24"/>
  <c r="AL1143" i="24"/>
  <c r="AM1143" i="24"/>
  <c r="AN1143" i="24"/>
  <c r="D1144" i="24"/>
  <c r="H1144" i="24"/>
  <c r="M1144" i="24"/>
  <c r="AL1144" i="24"/>
  <c r="AM1144" i="24"/>
  <c r="AN1144" i="24"/>
  <c r="D1145" i="24"/>
  <c r="H1145" i="24"/>
  <c r="M1145" i="24"/>
  <c r="AL1145" i="24"/>
  <c r="AM1145" i="24"/>
  <c r="AN1145" i="24"/>
  <c r="D1146" i="24"/>
  <c r="H1146" i="24"/>
  <c r="M1146" i="24"/>
  <c r="AL1146" i="24"/>
  <c r="AM1146" i="24"/>
  <c r="AN1146" i="24"/>
  <c r="D1147" i="24"/>
  <c r="H1147" i="24"/>
  <c r="M1147" i="24"/>
  <c r="AL1147" i="24"/>
  <c r="AM1147" i="24"/>
  <c r="AN1147" i="24"/>
  <c r="D1148" i="24"/>
  <c r="H1148" i="24"/>
  <c r="M1148" i="24"/>
  <c r="AL1148" i="24"/>
  <c r="AM1148" i="24"/>
  <c r="AN1148" i="24"/>
  <c r="D1149" i="24"/>
  <c r="H1149" i="24"/>
  <c r="M1149" i="24"/>
  <c r="AL1149" i="24"/>
  <c r="AM1149" i="24"/>
  <c r="AN1149" i="24"/>
  <c r="D1150" i="24"/>
  <c r="H1150" i="24"/>
  <c r="M1150" i="24"/>
  <c r="AL1150" i="24"/>
  <c r="AM1150" i="24"/>
  <c r="AN1150" i="24"/>
  <c r="D1151" i="24"/>
  <c r="H1151" i="24"/>
  <c r="M1151" i="24"/>
  <c r="AL1151" i="24"/>
  <c r="AM1151" i="24"/>
  <c r="AN1151" i="24"/>
  <c r="D1152" i="24"/>
  <c r="H1152" i="24"/>
  <c r="M1152" i="24"/>
  <c r="AL1152" i="24"/>
  <c r="AM1152" i="24"/>
  <c r="AN1152" i="24"/>
  <c r="D1153" i="24"/>
  <c r="H1153" i="24"/>
  <c r="M1153" i="24"/>
  <c r="AL1153" i="24"/>
  <c r="AM1153" i="24"/>
  <c r="AN1153" i="24"/>
  <c r="D1154" i="24"/>
  <c r="H1154" i="24"/>
  <c r="M1154" i="24"/>
  <c r="AL1154" i="24"/>
  <c r="AM1154" i="24"/>
  <c r="AN1154" i="24"/>
  <c r="D1155" i="24"/>
  <c r="H1155" i="24"/>
  <c r="M1155" i="24"/>
  <c r="AL1155" i="24"/>
  <c r="AM1155" i="24"/>
  <c r="AN1155" i="24"/>
  <c r="D1156" i="24"/>
  <c r="H1156" i="24"/>
  <c r="M1156" i="24"/>
  <c r="AL1156" i="24"/>
  <c r="AM1156" i="24"/>
  <c r="AN1156" i="24"/>
  <c r="D1157" i="24"/>
  <c r="H1157" i="24"/>
  <c r="M1157" i="24"/>
  <c r="AL1157" i="24"/>
  <c r="AM1157" i="24"/>
  <c r="AN1157" i="24"/>
  <c r="D1158" i="24"/>
  <c r="H1158" i="24"/>
  <c r="M1158" i="24"/>
  <c r="AL1158" i="24"/>
  <c r="AM1158" i="24"/>
  <c r="AN1158" i="24"/>
  <c r="D1159" i="24"/>
  <c r="H1159" i="24"/>
  <c r="M1159" i="24"/>
  <c r="AL1159" i="24"/>
  <c r="AM1159" i="24"/>
  <c r="AN1159" i="24"/>
  <c r="D1160" i="24"/>
  <c r="H1160" i="24"/>
  <c r="M1160" i="24"/>
  <c r="AL1160" i="24"/>
  <c r="AM1160" i="24"/>
  <c r="AN1160" i="24"/>
  <c r="D1161" i="24"/>
  <c r="H1161" i="24"/>
  <c r="M1161" i="24"/>
  <c r="AL1161" i="24"/>
  <c r="AM1161" i="24"/>
  <c r="AN1161" i="24"/>
  <c r="D1162" i="24"/>
  <c r="H1162" i="24"/>
  <c r="M1162" i="24"/>
  <c r="AL1162" i="24"/>
  <c r="AM1162" i="24"/>
  <c r="AN1162" i="24"/>
  <c r="D1163" i="24"/>
  <c r="H1163" i="24"/>
  <c r="M1163" i="24"/>
  <c r="AL1163" i="24"/>
  <c r="AM1163" i="24"/>
  <c r="AN1163" i="24"/>
  <c r="D1164" i="24"/>
  <c r="H1164" i="24"/>
  <c r="M1164" i="24"/>
  <c r="AL1164" i="24"/>
  <c r="AM1164" i="24"/>
  <c r="AN1164" i="24"/>
  <c r="D1165" i="24"/>
  <c r="H1165" i="24"/>
  <c r="M1165" i="24"/>
  <c r="AL1165" i="24"/>
  <c r="AM1165" i="24"/>
  <c r="AN1165" i="24"/>
  <c r="D1166" i="24"/>
  <c r="H1166" i="24"/>
  <c r="M1166" i="24"/>
  <c r="AL1166" i="24"/>
  <c r="AM1166" i="24"/>
  <c r="AN1166" i="24"/>
  <c r="D1167" i="24"/>
  <c r="H1167" i="24"/>
  <c r="M1167" i="24"/>
  <c r="AL1167" i="24"/>
  <c r="AM1167" i="24"/>
  <c r="AN1167" i="24"/>
  <c r="D1168" i="24"/>
  <c r="H1168" i="24"/>
  <c r="M1168" i="24"/>
  <c r="AL1168" i="24"/>
  <c r="AM1168" i="24"/>
  <c r="AN1168" i="24"/>
  <c r="D1169" i="24"/>
  <c r="H1169" i="24"/>
  <c r="M1169" i="24"/>
  <c r="AL1169" i="24"/>
  <c r="AM1169" i="24"/>
  <c r="AN1169" i="24"/>
  <c r="D1170" i="24"/>
  <c r="H1170" i="24"/>
  <c r="M1170" i="24"/>
  <c r="AL1170" i="24"/>
  <c r="AM1170" i="24"/>
  <c r="AN1170" i="24"/>
  <c r="D1171" i="24"/>
  <c r="H1171" i="24"/>
  <c r="M1171" i="24"/>
  <c r="AL1171" i="24"/>
  <c r="AM1171" i="24"/>
  <c r="AN1171" i="24"/>
  <c r="D1172" i="24"/>
  <c r="H1172" i="24"/>
  <c r="M1172" i="24"/>
  <c r="AL1172" i="24"/>
  <c r="AM1172" i="24"/>
  <c r="AN1172" i="24"/>
  <c r="D1173" i="24"/>
  <c r="H1173" i="24"/>
  <c r="M1173" i="24"/>
  <c r="AL1173" i="24"/>
  <c r="AM1173" i="24"/>
  <c r="AN1173" i="24"/>
  <c r="D1174" i="24"/>
  <c r="H1174" i="24"/>
  <c r="M1174" i="24"/>
  <c r="AL1174" i="24"/>
  <c r="AM1174" i="24"/>
  <c r="AN1174" i="24"/>
  <c r="D1175" i="24"/>
  <c r="H1175" i="24"/>
  <c r="M1175" i="24"/>
  <c r="AL1175" i="24"/>
  <c r="AM1175" i="24"/>
  <c r="AN1175" i="24"/>
  <c r="D1176" i="24"/>
  <c r="H1176" i="24"/>
  <c r="M1176" i="24"/>
  <c r="AL1176" i="24"/>
  <c r="AM1176" i="24"/>
  <c r="AN1176" i="24"/>
  <c r="D1177" i="24"/>
  <c r="H1177" i="24"/>
  <c r="M1177" i="24"/>
  <c r="AL1177" i="24"/>
  <c r="AM1177" i="24"/>
  <c r="AN1177" i="24"/>
  <c r="D1178" i="24"/>
  <c r="H1178" i="24"/>
  <c r="M1178" i="24"/>
  <c r="AL1178" i="24"/>
  <c r="AM1178" i="24"/>
  <c r="AN1178" i="24"/>
  <c r="D1179" i="24"/>
  <c r="H1179" i="24"/>
  <c r="M1179" i="24"/>
  <c r="AL1179" i="24"/>
  <c r="AM1179" i="24"/>
  <c r="AN1179" i="24"/>
  <c r="D1180" i="24"/>
  <c r="H1180" i="24"/>
  <c r="M1180" i="24"/>
  <c r="AL1180" i="24"/>
  <c r="AM1180" i="24"/>
  <c r="AN1180" i="24"/>
  <c r="D1181" i="24"/>
  <c r="H1181" i="24"/>
  <c r="M1181" i="24"/>
  <c r="AL1181" i="24"/>
  <c r="AM1181" i="24"/>
  <c r="AN1181" i="24"/>
  <c r="D1182" i="24"/>
  <c r="H1182" i="24"/>
  <c r="M1182" i="24"/>
  <c r="AL1182" i="24"/>
  <c r="AM1182" i="24"/>
  <c r="AN1182" i="24"/>
  <c r="D1183" i="24"/>
  <c r="H1183" i="24"/>
  <c r="M1183" i="24"/>
  <c r="AL1183" i="24"/>
  <c r="AM1183" i="24"/>
  <c r="AN1183" i="24"/>
  <c r="D1184" i="24"/>
  <c r="H1184" i="24"/>
  <c r="M1184" i="24"/>
  <c r="AL1184" i="24"/>
  <c r="AM1184" i="24"/>
  <c r="AN1184" i="24"/>
  <c r="D1185" i="24"/>
  <c r="H1185" i="24"/>
  <c r="M1185" i="24"/>
  <c r="AL1185" i="24"/>
  <c r="AM1185" i="24"/>
  <c r="AN1185" i="24"/>
  <c r="D1186" i="24"/>
  <c r="H1186" i="24"/>
  <c r="M1186" i="24"/>
  <c r="AL1186" i="24"/>
  <c r="AM1186" i="24"/>
  <c r="AN1186" i="24"/>
  <c r="D1187" i="24"/>
  <c r="H1187" i="24"/>
  <c r="M1187" i="24"/>
  <c r="AL1187" i="24"/>
  <c r="AM1187" i="24"/>
  <c r="AN1187" i="24"/>
  <c r="D1188" i="24"/>
  <c r="H1188" i="24"/>
  <c r="M1188" i="24"/>
  <c r="AL1188" i="24"/>
  <c r="AM1188" i="24"/>
  <c r="AN1188" i="24"/>
  <c r="D1189" i="24"/>
  <c r="H1189" i="24"/>
  <c r="M1189" i="24"/>
  <c r="AL1189" i="24"/>
  <c r="AM1189" i="24"/>
  <c r="AN1189" i="24"/>
  <c r="D1190" i="24"/>
  <c r="H1190" i="24"/>
  <c r="M1190" i="24"/>
  <c r="AL1190" i="24"/>
  <c r="AM1190" i="24"/>
  <c r="AN1190" i="24"/>
  <c r="D1191" i="24"/>
  <c r="H1191" i="24"/>
  <c r="M1191" i="24"/>
  <c r="AL1191" i="24"/>
  <c r="AM1191" i="24"/>
  <c r="AN1191" i="24"/>
  <c r="D1192" i="24"/>
  <c r="H1192" i="24"/>
  <c r="M1192" i="24"/>
  <c r="AL1192" i="24"/>
  <c r="AM1192" i="24"/>
  <c r="AN1192" i="24"/>
  <c r="D1193" i="24"/>
  <c r="H1193" i="24"/>
  <c r="M1193" i="24"/>
  <c r="AL1193" i="24"/>
  <c r="AM1193" i="24"/>
  <c r="AN1193" i="24"/>
  <c r="D1194" i="24"/>
  <c r="H1194" i="24"/>
  <c r="M1194" i="24"/>
  <c r="AL1194" i="24"/>
  <c r="AM1194" i="24"/>
  <c r="AN1194" i="24"/>
  <c r="D1195" i="24"/>
  <c r="H1195" i="24"/>
  <c r="M1195" i="24"/>
  <c r="AL1195" i="24"/>
  <c r="AM1195" i="24"/>
  <c r="AN1195" i="24"/>
  <c r="D1196" i="24"/>
  <c r="H1196" i="24"/>
  <c r="M1196" i="24"/>
  <c r="AL1196" i="24"/>
  <c r="AM1196" i="24"/>
  <c r="AN1196" i="24"/>
  <c r="D1197" i="24"/>
  <c r="H1197" i="24"/>
  <c r="M1197" i="24"/>
  <c r="AL1197" i="24"/>
  <c r="AM1197" i="24"/>
  <c r="AN1197" i="24"/>
  <c r="D1198" i="24"/>
  <c r="H1198" i="24"/>
  <c r="M1198" i="24"/>
  <c r="AL1198" i="24"/>
  <c r="AM1198" i="24"/>
  <c r="AN1198" i="24"/>
  <c r="D1199" i="24"/>
  <c r="H1199" i="24"/>
  <c r="M1199" i="24"/>
  <c r="AL1199" i="24"/>
  <c r="AM1199" i="24"/>
  <c r="AN1199" i="24"/>
  <c r="D1200" i="24"/>
  <c r="H1200" i="24"/>
  <c r="M1200" i="24"/>
  <c r="AL1200" i="24"/>
  <c r="AM1200" i="24"/>
  <c r="AN1200" i="24"/>
  <c r="D1201" i="24"/>
  <c r="H1201" i="24"/>
  <c r="M1201" i="24"/>
  <c r="AL1201" i="24"/>
  <c r="AM1201" i="24"/>
  <c r="AN1201" i="24"/>
  <c r="D1202" i="24"/>
  <c r="H1202" i="24"/>
  <c r="M1202" i="24"/>
  <c r="AL1202" i="24"/>
  <c r="AM1202" i="24"/>
  <c r="AN1202" i="24"/>
  <c r="D1203" i="24"/>
  <c r="H1203" i="24"/>
  <c r="M1203" i="24"/>
  <c r="AL1203" i="24"/>
  <c r="AM1203" i="24"/>
  <c r="AN1203" i="24"/>
  <c r="D1204" i="24"/>
  <c r="H1204" i="24"/>
  <c r="M1204" i="24"/>
  <c r="AL1204" i="24"/>
  <c r="AM1204" i="24"/>
  <c r="AN1204" i="24"/>
  <c r="D1205" i="24"/>
  <c r="H1205" i="24"/>
  <c r="M1205" i="24"/>
  <c r="AL1205" i="24"/>
  <c r="AM1205" i="24"/>
  <c r="AN1205" i="24"/>
  <c r="D1206" i="24"/>
  <c r="H1206" i="24"/>
  <c r="M1206" i="24"/>
  <c r="AL1206" i="24"/>
  <c r="AM1206" i="24"/>
  <c r="AN1206" i="24"/>
  <c r="D1207" i="24"/>
  <c r="H1207" i="24"/>
  <c r="M1207" i="24"/>
  <c r="AL1207" i="24"/>
  <c r="AM1207" i="24"/>
  <c r="AN1207" i="24"/>
  <c r="D1208" i="24"/>
  <c r="H1208" i="24"/>
  <c r="M1208" i="24"/>
  <c r="AL1208" i="24"/>
  <c r="AM1208" i="24"/>
  <c r="AN1208" i="24"/>
  <c r="D1209" i="24"/>
  <c r="H1209" i="24"/>
  <c r="M1209" i="24"/>
  <c r="AL1209" i="24"/>
  <c r="AM1209" i="24"/>
  <c r="AN1209" i="24"/>
  <c r="D1210" i="24"/>
  <c r="H1210" i="24"/>
  <c r="M1210" i="24"/>
  <c r="AL1210" i="24"/>
  <c r="AM1210" i="24"/>
  <c r="AN1210" i="24"/>
  <c r="D1211" i="24"/>
  <c r="H1211" i="24"/>
  <c r="M1211" i="24"/>
  <c r="AL1211" i="24"/>
  <c r="AM1211" i="24"/>
  <c r="AN1211" i="24"/>
  <c r="D1212" i="24"/>
  <c r="H1212" i="24"/>
  <c r="M1212" i="24"/>
  <c r="AL1212" i="24"/>
  <c r="AM1212" i="24"/>
  <c r="AN1212" i="24"/>
  <c r="D1213" i="24"/>
  <c r="H1213" i="24"/>
  <c r="M1213" i="24"/>
  <c r="AL1213" i="24"/>
  <c r="AM1213" i="24"/>
  <c r="AN1213" i="24"/>
  <c r="D1214" i="24"/>
  <c r="H1214" i="24"/>
  <c r="M1214" i="24"/>
  <c r="AL1214" i="24"/>
  <c r="AM1214" i="24"/>
  <c r="AN1214" i="24"/>
  <c r="D1215" i="24"/>
  <c r="H1215" i="24"/>
  <c r="M1215" i="24"/>
  <c r="AL1215" i="24"/>
  <c r="AM1215" i="24"/>
  <c r="AN1215" i="24"/>
  <c r="D1216" i="24"/>
  <c r="H1216" i="24"/>
  <c r="M1216" i="24"/>
  <c r="AL1216" i="24"/>
  <c r="AM1216" i="24"/>
  <c r="AN1216" i="24"/>
  <c r="D1217" i="24"/>
  <c r="H1217" i="24"/>
  <c r="M1217" i="24"/>
  <c r="AL1217" i="24"/>
  <c r="AM1217" i="24"/>
  <c r="AN1217" i="24"/>
  <c r="D1218" i="24"/>
  <c r="H1218" i="24"/>
  <c r="M1218" i="24"/>
  <c r="AL1218" i="24"/>
  <c r="AM1218" i="24"/>
  <c r="AN1218" i="24"/>
  <c r="D1219" i="24"/>
  <c r="H1219" i="24"/>
  <c r="M1219" i="24"/>
  <c r="AL1219" i="24"/>
  <c r="AM1219" i="24"/>
  <c r="AN1219" i="24"/>
  <c r="D1220" i="24"/>
  <c r="H1220" i="24"/>
  <c r="M1220" i="24"/>
  <c r="AL1220" i="24"/>
  <c r="AM1220" i="24"/>
  <c r="AN1220" i="24"/>
  <c r="D1221" i="24"/>
  <c r="H1221" i="24"/>
  <c r="M1221" i="24"/>
  <c r="AL1221" i="24"/>
  <c r="AM1221" i="24"/>
  <c r="AN1221" i="24"/>
  <c r="D1222" i="24"/>
  <c r="H1222" i="24"/>
  <c r="M1222" i="24"/>
  <c r="AL1222" i="24"/>
  <c r="AM1222" i="24"/>
  <c r="AN1222" i="24"/>
  <c r="D1223" i="24"/>
  <c r="H1223" i="24"/>
  <c r="M1223" i="24"/>
  <c r="AL1223" i="24"/>
  <c r="AM1223" i="24"/>
  <c r="AN1223" i="24"/>
  <c r="D1224" i="24"/>
  <c r="H1224" i="24"/>
  <c r="M1224" i="24"/>
  <c r="AL1224" i="24"/>
  <c r="AM1224" i="24"/>
  <c r="AN1224" i="24"/>
  <c r="D1225" i="24"/>
  <c r="H1225" i="24"/>
  <c r="M1225" i="24"/>
  <c r="AL1225" i="24"/>
  <c r="AM1225" i="24"/>
  <c r="AN1225" i="24"/>
  <c r="D1226" i="24"/>
  <c r="H1226" i="24"/>
  <c r="M1226" i="24"/>
  <c r="AL1226" i="24"/>
  <c r="AM1226" i="24"/>
  <c r="AN1226" i="24"/>
  <c r="D1227" i="24"/>
  <c r="H1227" i="24"/>
  <c r="M1227" i="24"/>
  <c r="AL1227" i="24"/>
  <c r="AM1227" i="24"/>
  <c r="AN1227" i="24"/>
  <c r="D1228" i="24"/>
  <c r="H1228" i="24"/>
  <c r="M1228" i="24"/>
  <c r="AL1228" i="24"/>
  <c r="AM1228" i="24"/>
  <c r="AN1228" i="24"/>
  <c r="D1229" i="24"/>
  <c r="H1229" i="24"/>
  <c r="M1229" i="24"/>
  <c r="AL1229" i="24"/>
  <c r="AM1229" i="24"/>
  <c r="AN1229" i="24"/>
  <c r="D1230" i="24"/>
  <c r="H1230" i="24"/>
  <c r="M1230" i="24"/>
  <c r="AL1230" i="24"/>
  <c r="AM1230" i="24"/>
  <c r="AN1230" i="24"/>
  <c r="D1231" i="24"/>
  <c r="H1231" i="24"/>
  <c r="M1231" i="24"/>
  <c r="AL1231" i="24"/>
  <c r="AM1231" i="24"/>
  <c r="AN1231" i="24"/>
  <c r="D1232" i="24"/>
  <c r="H1232" i="24"/>
  <c r="M1232" i="24"/>
  <c r="AL1232" i="24"/>
  <c r="AM1232" i="24"/>
  <c r="AN1232" i="24"/>
  <c r="D1233" i="24"/>
  <c r="H1233" i="24"/>
  <c r="M1233" i="24"/>
  <c r="AL1233" i="24"/>
  <c r="AM1233" i="24"/>
  <c r="AN1233" i="24"/>
  <c r="D1234" i="24"/>
  <c r="H1234" i="24"/>
  <c r="M1234" i="24"/>
  <c r="AL1234" i="24"/>
  <c r="AM1234" i="24"/>
  <c r="AN1234" i="24"/>
  <c r="D1235" i="24"/>
  <c r="H1235" i="24"/>
  <c r="M1235" i="24"/>
  <c r="AL1235" i="24"/>
  <c r="AM1235" i="24"/>
  <c r="AN1235" i="24"/>
  <c r="D1236" i="24"/>
  <c r="H1236" i="24"/>
  <c r="M1236" i="24"/>
  <c r="AL1236" i="24"/>
  <c r="AM1236" i="24"/>
  <c r="AN1236" i="24"/>
  <c r="D1237" i="24"/>
  <c r="H1237" i="24"/>
  <c r="M1237" i="24"/>
  <c r="AL1237" i="24"/>
  <c r="AM1237" i="24"/>
  <c r="AN1237" i="24"/>
  <c r="D1238" i="24"/>
  <c r="H1238" i="24"/>
  <c r="M1238" i="24"/>
  <c r="AL1238" i="24"/>
  <c r="AM1238" i="24"/>
  <c r="AN1238" i="24"/>
  <c r="D1239" i="24"/>
  <c r="H1239" i="24"/>
  <c r="M1239" i="24"/>
  <c r="AL1239" i="24"/>
  <c r="AM1239" i="24"/>
  <c r="AN1239" i="24"/>
  <c r="D1240" i="24"/>
  <c r="H1240" i="24"/>
  <c r="M1240" i="24"/>
  <c r="AL1240" i="24"/>
  <c r="AM1240" i="24"/>
  <c r="AN1240" i="24"/>
  <c r="D1241" i="24"/>
  <c r="H1241" i="24"/>
  <c r="M1241" i="24"/>
  <c r="AL1241" i="24"/>
  <c r="AM1241" i="24"/>
  <c r="AN1241" i="24"/>
  <c r="D1242" i="24"/>
  <c r="H1242" i="24"/>
  <c r="M1242" i="24"/>
  <c r="AL1242" i="24"/>
  <c r="AM1242" i="24"/>
  <c r="AN1242" i="24"/>
  <c r="D1243" i="24"/>
  <c r="H1243" i="24"/>
  <c r="M1243" i="24"/>
  <c r="AL1243" i="24"/>
  <c r="AM1243" i="24"/>
  <c r="AN1243" i="24"/>
  <c r="D1244" i="24"/>
  <c r="H1244" i="24"/>
  <c r="M1244" i="24"/>
  <c r="AL1244" i="24"/>
  <c r="AM1244" i="24"/>
  <c r="AN1244" i="24"/>
  <c r="D1245" i="24"/>
  <c r="H1245" i="24"/>
  <c r="M1245" i="24"/>
  <c r="AL1245" i="24"/>
  <c r="AM1245" i="24"/>
  <c r="AN1245" i="24"/>
  <c r="D1246" i="24"/>
  <c r="H1246" i="24"/>
  <c r="M1246" i="24"/>
  <c r="AL1246" i="24"/>
  <c r="AM1246" i="24"/>
  <c r="AN1246" i="24"/>
  <c r="D1247" i="24"/>
  <c r="H1247" i="24"/>
  <c r="M1247" i="24"/>
  <c r="AL1247" i="24"/>
  <c r="AM1247" i="24"/>
  <c r="AN1247" i="24"/>
  <c r="D1248" i="24"/>
  <c r="H1248" i="24"/>
  <c r="M1248" i="24"/>
  <c r="AL1248" i="24"/>
  <c r="AM1248" i="24"/>
  <c r="AN1248" i="24"/>
  <c r="D1249" i="24"/>
  <c r="H1249" i="24"/>
  <c r="M1249" i="24"/>
  <c r="AL1249" i="24"/>
  <c r="AM1249" i="24"/>
  <c r="AN1249" i="24"/>
  <c r="D1250" i="24"/>
  <c r="H1250" i="24"/>
  <c r="M1250" i="24"/>
  <c r="AL1250" i="24"/>
  <c r="AM1250" i="24"/>
  <c r="AN1250" i="24"/>
  <c r="D1251" i="24"/>
  <c r="H1251" i="24"/>
  <c r="M1251" i="24"/>
  <c r="AL1251" i="24"/>
  <c r="AM1251" i="24"/>
  <c r="AN1251" i="24"/>
  <c r="D1252" i="24"/>
  <c r="H1252" i="24"/>
  <c r="M1252" i="24"/>
  <c r="AL1252" i="24"/>
  <c r="AM1252" i="24"/>
  <c r="AN1252" i="24"/>
  <c r="D1253" i="24"/>
  <c r="H1253" i="24"/>
  <c r="M1253" i="24"/>
  <c r="AL1253" i="24"/>
  <c r="AM1253" i="24"/>
  <c r="AN1253" i="24"/>
  <c r="D1254" i="24"/>
  <c r="H1254" i="24"/>
  <c r="M1254" i="24"/>
  <c r="AL1254" i="24"/>
  <c r="AM1254" i="24"/>
  <c r="AN1254" i="24"/>
  <c r="D1255" i="24"/>
  <c r="H1255" i="24"/>
  <c r="M1255" i="24"/>
  <c r="AL1255" i="24"/>
  <c r="AM1255" i="24"/>
  <c r="AN1255" i="24"/>
  <c r="D1256" i="24"/>
  <c r="H1256" i="24"/>
  <c r="M1256" i="24"/>
  <c r="AL1256" i="24"/>
  <c r="AM1256" i="24"/>
  <c r="AN1256" i="24"/>
  <c r="D1257" i="24"/>
  <c r="H1257" i="24"/>
  <c r="M1257" i="24"/>
  <c r="AL1257" i="24"/>
  <c r="AM1257" i="24"/>
  <c r="AN1257" i="24"/>
  <c r="D1258" i="24"/>
  <c r="H1258" i="24"/>
  <c r="M1258" i="24"/>
  <c r="AL1258" i="24"/>
  <c r="AM1258" i="24"/>
  <c r="AN1258" i="24"/>
  <c r="D1259" i="24"/>
  <c r="H1259" i="24"/>
  <c r="M1259" i="24"/>
  <c r="AL1259" i="24"/>
  <c r="AM1259" i="24"/>
  <c r="AN1259" i="24"/>
  <c r="D1260" i="24"/>
  <c r="H1260" i="24"/>
  <c r="M1260" i="24"/>
  <c r="AL1260" i="24"/>
  <c r="AM1260" i="24"/>
  <c r="AN1260" i="24"/>
  <c r="D1261" i="24"/>
  <c r="H1261" i="24"/>
  <c r="M1261" i="24"/>
  <c r="AL1261" i="24"/>
  <c r="AM1261" i="24"/>
  <c r="AN1261" i="24"/>
  <c r="D1262" i="24"/>
  <c r="H1262" i="24"/>
  <c r="M1262" i="24"/>
  <c r="AL1262" i="24"/>
  <c r="AM1262" i="24"/>
  <c r="AN1262" i="24"/>
  <c r="D1263" i="24"/>
  <c r="H1263" i="24"/>
  <c r="M1263" i="24"/>
  <c r="AL1263" i="24"/>
  <c r="AM1263" i="24"/>
  <c r="AN1263" i="24"/>
  <c r="D1264" i="24"/>
  <c r="H1264" i="24"/>
  <c r="M1264" i="24"/>
  <c r="AL1264" i="24"/>
  <c r="AM1264" i="24"/>
  <c r="AN1264" i="24"/>
  <c r="D1265" i="24"/>
  <c r="H1265" i="24"/>
  <c r="M1265" i="24"/>
  <c r="AL1265" i="24"/>
  <c r="AM1265" i="24"/>
  <c r="AN1265" i="24"/>
  <c r="D1266" i="24"/>
  <c r="H1266" i="24"/>
  <c r="M1266" i="24"/>
  <c r="AL1266" i="24"/>
  <c r="AM1266" i="24"/>
  <c r="AN1266" i="24"/>
  <c r="D1267" i="24"/>
  <c r="H1267" i="24"/>
  <c r="M1267" i="24"/>
  <c r="AL1267" i="24"/>
  <c r="AM1267" i="24"/>
  <c r="AN1267" i="24"/>
  <c r="D1268" i="24"/>
  <c r="H1268" i="24"/>
  <c r="M1268" i="24"/>
  <c r="AL1268" i="24"/>
  <c r="AM1268" i="24"/>
  <c r="AN1268" i="24"/>
  <c r="D1269" i="24"/>
  <c r="H1269" i="24"/>
  <c r="M1269" i="24"/>
  <c r="AL1269" i="24"/>
  <c r="AM1269" i="24"/>
  <c r="AN1269" i="24"/>
  <c r="D1270" i="24"/>
  <c r="H1270" i="24"/>
  <c r="M1270" i="24"/>
  <c r="AL1270" i="24"/>
  <c r="AM1270" i="24"/>
  <c r="AN1270" i="24"/>
  <c r="D1271" i="24"/>
  <c r="H1271" i="24"/>
  <c r="M1271" i="24"/>
  <c r="AL1271" i="24"/>
  <c r="AM1271" i="24"/>
  <c r="AN1271" i="24"/>
  <c r="D1272" i="24"/>
  <c r="H1272" i="24"/>
  <c r="M1272" i="24"/>
  <c r="AL1272" i="24"/>
  <c r="AM1272" i="24"/>
  <c r="AN1272" i="24"/>
  <c r="D1273" i="24"/>
  <c r="H1273" i="24"/>
  <c r="M1273" i="24"/>
  <c r="AL1273" i="24"/>
  <c r="AM1273" i="24"/>
  <c r="AN1273" i="24"/>
  <c r="D1274" i="24"/>
  <c r="H1274" i="24"/>
  <c r="M1274" i="24"/>
  <c r="AL1274" i="24"/>
  <c r="AM1274" i="24"/>
  <c r="AN1274" i="24"/>
  <c r="D1275" i="24"/>
  <c r="H1275" i="24"/>
  <c r="M1275" i="24"/>
  <c r="AL1275" i="24"/>
  <c r="AM1275" i="24"/>
  <c r="AN1275" i="24"/>
  <c r="D1276" i="24"/>
  <c r="H1276" i="24"/>
  <c r="M1276" i="24"/>
  <c r="AL1276" i="24"/>
  <c r="AM1276" i="24"/>
  <c r="AN1276" i="24"/>
  <c r="D1277" i="24"/>
  <c r="H1277" i="24"/>
  <c r="M1277" i="24"/>
  <c r="AL1277" i="24"/>
  <c r="AM1277" i="24"/>
  <c r="AN1277" i="24"/>
  <c r="D1278" i="24"/>
  <c r="H1278" i="24"/>
  <c r="M1278" i="24"/>
  <c r="AL1278" i="24"/>
  <c r="AM1278" i="24"/>
  <c r="AN1278" i="24"/>
  <c r="D1279" i="24"/>
  <c r="H1279" i="24"/>
  <c r="M1279" i="24"/>
  <c r="AL1279" i="24"/>
  <c r="AM1279" i="24"/>
  <c r="AN1279" i="24"/>
  <c r="D1280" i="24"/>
  <c r="H1280" i="24"/>
  <c r="M1280" i="24"/>
  <c r="AL1280" i="24"/>
  <c r="AM1280" i="24"/>
  <c r="AN1280" i="24"/>
  <c r="D1281" i="24"/>
  <c r="H1281" i="24"/>
  <c r="M1281" i="24"/>
  <c r="AL1281" i="24"/>
  <c r="AM1281" i="24"/>
  <c r="AN1281" i="24"/>
  <c r="D1282" i="24"/>
  <c r="H1282" i="24"/>
  <c r="M1282" i="24"/>
  <c r="AL1282" i="24"/>
  <c r="AM1282" i="24"/>
  <c r="AN1282" i="24"/>
  <c r="D1283" i="24"/>
  <c r="H1283" i="24"/>
  <c r="M1283" i="24"/>
  <c r="AL1283" i="24"/>
  <c r="AM1283" i="24"/>
  <c r="AN1283" i="24"/>
  <c r="D1284" i="24"/>
  <c r="H1284" i="24"/>
  <c r="M1284" i="24"/>
  <c r="AL1284" i="24"/>
  <c r="AM1284" i="24"/>
  <c r="AN1284" i="24"/>
  <c r="D1285" i="24"/>
  <c r="H1285" i="24"/>
  <c r="M1285" i="24"/>
  <c r="AL1285" i="24"/>
  <c r="AM1285" i="24"/>
  <c r="AN1285" i="24"/>
  <c r="D1286" i="24"/>
  <c r="H1286" i="24"/>
  <c r="M1286" i="24"/>
  <c r="AL1286" i="24"/>
  <c r="AM1286" i="24"/>
  <c r="AN1286" i="24"/>
  <c r="D1287" i="24"/>
  <c r="H1287" i="24"/>
  <c r="M1287" i="24"/>
  <c r="AL1287" i="24"/>
  <c r="AM1287" i="24"/>
  <c r="AN1287" i="24"/>
  <c r="D1288" i="24"/>
  <c r="H1288" i="24"/>
  <c r="M1288" i="24"/>
  <c r="AL1288" i="24"/>
  <c r="AM1288" i="24"/>
  <c r="AN1288" i="24"/>
  <c r="D1289" i="24"/>
  <c r="H1289" i="24"/>
  <c r="M1289" i="24"/>
  <c r="AL1289" i="24"/>
  <c r="AM1289" i="24"/>
  <c r="AN1289" i="24"/>
  <c r="D1290" i="24"/>
  <c r="H1290" i="24"/>
  <c r="M1290" i="24"/>
  <c r="AL1290" i="24"/>
  <c r="AM1290" i="24"/>
  <c r="AN1290" i="24"/>
  <c r="D1291" i="24"/>
  <c r="H1291" i="24"/>
  <c r="M1291" i="24"/>
  <c r="AL1291" i="24"/>
  <c r="AM1291" i="24"/>
  <c r="AN1291" i="24"/>
  <c r="D1292" i="24"/>
  <c r="H1292" i="24"/>
  <c r="M1292" i="24"/>
  <c r="AL1292" i="24"/>
  <c r="AM1292" i="24"/>
  <c r="AN1292" i="24"/>
  <c r="D1293" i="24"/>
  <c r="H1293" i="24"/>
  <c r="M1293" i="24"/>
  <c r="AL1293" i="24"/>
  <c r="AM1293" i="24"/>
  <c r="AN1293" i="24"/>
  <c r="D1294" i="24"/>
  <c r="H1294" i="24"/>
  <c r="M1294" i="24"/>
  <c r="AL1294" i="24"/>
  <c r="AM1294" i="24"/>
  <c r="AN1294" i="24"/>
  <c r="D1295" i="24"/>
  <c r="H1295" i="24"/>
  <c r="M1295" i="24"/>
  <c r="AL1295" i="24"/>
  <c r="AM1295" i="24"/>
  <c r="AN1295" i="24"/>
  <c r="D1296" i="24"/>
  <c r="H1296" i="24"/>
  <c r="M1296" i="24"/>
  <c r="AL1296" i="24"/>
  <c r="AM1296" i="24"/>
  <c r="AN1296" i="24"/>
  <c r="D1297" i="24"/>
  <c r="H1297" i="24"/>
  <c r="M1297" i="24"/>
  <c r="AL1297" i="24"/>
  <c r="AM1297" i="24"/>
  <c r="AN1297" i="24"/>
  <c r="D1298" i="24"/>
  <c r="H1298" i="24"/>
  <c r="M1298" i="24"/>
  <c r="AL1298" i="24"/>
  <c r="AM1298" i="24"/>
  <c r="AN1298" i="24"/>
  <c r="D1299" i="24"/>
  <c r="H1299" i="24"/>
  <c r="M1299" i="24"/>
  <c r="AL1299" i="24"/>
  <c r="AM1299" i="24"/>
  <c r="AN1299" i="24"/>
  <c r="D1300" i="24"/>
  <c r="H1300" i="24"/>
  <c r="M1300" i="24"/>
  <c r="AL1300" i="24"/>
  <c r="AM1300" i="24"/>
  <c r="AN1300" i="24"/>
  <c r="D1301" i="24"/>
  <c r="H1301" i="24"/>
  <c r="M1301" i="24"/>
  <c r="AL1301" i="24"/>
  <c r="AM1301" i="24"/>
  <c r="AN1301" i="24"/>
  <c r="D1302" i="24"/>
  <c r="H1302" i="24"/>
  <c r="M1302" i="24"/>
  <c r="AL1302" i="24"/>
  <c r="AM1302" i="24"/>
  <c r="AN1302" i="24"/>
  <c r="D1303" i="24"/>
  <c r="H1303" i="24"/>
  <c r="M1303" i="24"/>
  <c r="AL1303" i="24"/>
  <c r="AM1303" i="24"/>
  <c r="AN1303" i="24"/>
  <c r="D1304" i="24"/>
  <c r="H1304" i="24"/>
  <c r="M1304" i="24"/>
  <c r="AL1304" i="24"/>
  <c r="AM1304" i="24"/>
  <c r="AN1304" i="24"/>
  <c r="D1305" i="24"/>
  <c r="H1305" i="24"/>
  <c r="M1305" i="24"/>
  <c r="AL1305" i="24"/>
  <c r="AM1305" i="24"/>
  <c r="AN1305" i="24"/>
  <c r="D1306" i="24"/>
  <c r="H1306" i="24"/>
  <c r="M1306" i="24"/>
  <c r="AL1306" i="24"/>
  <c r="AM1306" i="24"/>
  <c r="AN1306" i="24"/>
  <c r="D1307" i="24"/>
  <c r="H1307" i="24"/>
  <c r="M1307" i="24"/>
  <c r="AL1307" i="24"/>
  <c r="AM1307" i="24"/>
  <c r="AN1307" i="24"/>
  <c r="D1308" i="24"/>
  <c r="H1308" i="24"/>
  <c r="M1308" i="24"/>
  <c r="AL1308" i="24"/>
  <c r="AM1308" i="24"/>
  <c r="AN1308" i="24"/>
  <c r="D1309" i="24"/>
  <c r="H1309" i="24"/>
  <c r="M1309" i="24"/>
  <c r="AL1309" i="24"/>
  <c r="AM1309" i="24"/>
  <c r="AN1309" i="24"/>
  <c r="D1310" i="24"/>
  <c r="H1310" i="24"/>
  <c r="M1310" i="24"/>
  <c r="AL1310" i="24"/>
  <c r="AM1310" i="24"/>
  <c r="AN1310" i="24"/>
  <c r="D1311" i="24"/>
  <c r="H1311" i="24"/>
  <c r="M1311" i="24"/>
  <c r="AL1311" i="24"/>
  <c r="AM1311" i="24"/>
  <c r="AN1311" i="24"/>
  <c r="D1312" i="24"/>
  <c r="H1312" i="24"/>
  <c r="M1312" i="24"/>
  <c r="AL1312" i="24"/>
  <c r="AM1312" i="24"/>
  <c r="AN1312" i="24"/>
  <c r="D1313" i="24"/>
  <c r="H1313" i="24"/>
  <c r="M1313" i="24"/>
  <c r="AL1313" i="24"/>
  <c r="AM1313" i="24"/>
  <c r="AN1313" i="24"/>
  <c r="D1314" i="24"/>
  <c r="H1314" i="24"/>
  <c r="M1314" i="24"/>
  <c r="AL1314" i="24"/>
  <c r="AM1314" i="24"/>
  <c r="AN1314" i="24"/>
  <c r="D1315" i="24"/>
  <c r="H1315" i="24"/>
  <c r="M1315" i="24"/>
  <c r="AL1315" i="24"/>
  <c r="AM1315" i="24"/>
  <c r="AN1315" i="24"/>
  <c r="D1316" i="24"/>
  <c r="H1316" i="24"/>
  <c r="M1316" i="24"/>
  <c r="AL1316" i="24"/>
  <c r="AM1316" i="24"/>
  <c r="AN1316" i="24"/>
  <c r="D1317" i="24"/>
  <c r="H1317" i="24"/>
  <c r="M1317" i="24"/>
  <c r="AL1317" i="24"/>
  <c r="AM1317" i="24"/>
  <c r="AN1317" i="24"/>
  <c r="D1318" i="24"/>
  <c r="H1318" i="24"/>
  <c r="M1318" i="24"/>
  <c r="AL1318" i="24"/>
  <c r="AM1318" i="24"/>
  <c r="AN1318" i="24"/>
  <c r="D1319" i="24"/>
  <c r="H1319" i="24"/>
  <c r="M1319" i="24"/>
  <c r="AL1319" i="24"/>
  <c r="AM1319" i="24"/>
  <c r="AN1319" i="24"/>
  <c r="D1320" i="24"/>
  <c r="H1320" i="24"/>
  <c r="M1320" i="24"/>
  <c r="AL1320" i="24"/>
  <c r="AM1320" i="24"/>
  <c r="AN1320" i="24"/>
  <c r="D1321" i="24"/>
  <c r="H1321" i="24"/>
  <c r="M1321" i="24"/>
  <c r="AL1321" i="24"/>
  <c r="AM1321" i="24"/>
  <c r="AN1321" i="24"/>
  <c r="D1322" i="24"/>
  <c r="H1322" i="24"/>
  <c r="M1322" i="24"/>
  <c r="AL1322" i="24"/>
  <c r="AM1322" i="24"/>
  <c r="AN1322" i="24"/>
  <c r="D1323" i="24"/>
  <c r="H1323" i="24"/>
  <c r="M1323" i="24"/>
  <c r="AL1323" i="24"/>
  <c r="AM1323" i="24"/>
  <c r="AN1323" i="24"/>
  <c r="D1324" i="24"/>
  <c r="H1324" i="24"/>
  <c r="M1324" i="24"/>
  <c r="AL1324" i="24"/>
  <c r="AM1324" i="24"/>
  <c r="AN1324" i="24"/>
  <c r="D1325" i="24"/>
  <c r="H1325" i="24"/>
  <c r="M1325" i="24"/>
  <c r="AL1325" i="24"/>
  <c r="AM1325" i="24"/>
  <c r="AN1325" i="24"/>
  <c r="D1326" i="24"/>
  <c r="H1326" i="24"/>
  <c r="M1326" i="24"/>
  <c r="AL1326" i="24"/>
  <c r="AM1326" i="24"/>
  <c r="AN1326" i="24"/>
  <c r="D1327" i="24"/>
  <c r="H1327" i="24"/>
  <c r="M1327" i="24"/>
  <c r="AL1327" i="24"/>
  <c r="AM1327" i="24"/>
  <c r="AN1327" i="24"/>
  <c r="D1328" i="24"/>
  <c r="H1328" i="24"/>
  <c r="M1328" i="24"/>
  <c r="AL1328" i="24"/>
  <c r="AM1328" i="24"/>
  <c r="AN1328" i="24"/>
  <c r="D1329" i="24"/>
  <c r="H1329" i="24"/>
  <c r="M1329" i="24"/>
  <c r="AL1329" i="24"/>
  <c r="AM1329" i="24"/>
  <c r="AN1329" i="24"/>
  <c r="D1330" i="24"/>
  <c r="H1330" i="24"/>
  <c r="M1330" i="24"/>
  <c r="AL1330" i="24"/>
  <c r="AM1330" i="24"/>
  <c r="AN1330" i="24"/>
  <c r="D1331" i="24"/>
  <c r="H1331" i="24"/>
  <c r="M1331" i="24"/>
  <c r="AL1331" i="24"/>
  <c r="AM1331" i="24"/>
  <c r="AN1331" i="24"/>
  <c r="D1332" i="24"/>
  <c r="H1332" i="24"/>
  <c r="M1332" i="24"/>
  <c r="AL1332" i="24"/>
  <c r="AM1332" i="24"/>
  <c r="AN1332" i="24"/>
  <c r="D1333" i="24"/>
  <c r="H1333" i="24"/>
  <c r="M1333" i="24"/>
  <c r="AL1333" i="24"/>
  <c r="AM1333" i="24"/>
  <c r="AN1333" i="24"/>
  <c r="D1334" i="24"/>
  <c r="H1334" i="24"/>
  <c r="M1334" i="24"/>
  <c r="AL1334" i="24"/>
  <c r="AM1334" i="24"/>
  <c r="AN1334" i="24"/>
  <c r="D1335" i="24"/>
  <c r="H1335" i="24"/>
  <c r="M1335" i="24"/>
  <c r="AL1335" i="24"/>
  <c r="AM1335" i="24"/>
  <c r="AN1335" i="24"/>
  <c r="D1336" i="24"/>
  <c r="H1336" i="24"/>
  <c r="M1336" i="24"/>
  <c r="AL1336" i="24"/>
  <c r="AM1336" i="24"/>
  <c r="AN1336" i="24"/>
  <c r="D1337" i="24"/>
  <c r="H1337" i="24"/>
  <c r="M1337" i="24"/>
  <c r="AL1337" i="24"/>
  <c r="AM1337" i="24"/>
  <c r="AN1337" i="24"/>
  <c r="D1338" i="24"/>
  <c r="H1338" i="24"/>
  <c r="M1338" i="24"/>
  <c r="AL1338" i="24"/>
  <c r="AM1338" i="24"/>
  <c r="AN1338" i="24"/>
  <c r="D1339" i="24"/>
  <c r="H1339" i="24"/>
  <c r="M1339" i="24"/>
  <c r="AL1339" i="24"/>
  <c r="AM1339" i="24"/>
  <c r="AN1339" i="24"/>
  <c r="D1340" i="24"/>
  <c r="H1340" i="24"/>
  <c r="M1340" i="24"/>
  <c r="AL1340" i="24"/>
  <c r="AM1340" i="24"/>
  <c r="AN1340" i="24"/>
  <c r="D1341" i="24"/>
  <c r="H1341" i="24"/>
  <c r="M1341" i="24"/>
  <c r="AL1341" i="24"/>
  <c r="AM1341" i="24"/>
  <c r="AN1341" i="24"/>
  <c r="D1342" i="24"/>
  <c r="H1342" i="24"/>
  <c r="M1342" i="24"/>
  <c r="AL1342" i="24"/>
  <c r="AM1342" i="24"/>
  <c r="AN1342" i="24"/>
  <c r="D1343" i="24"/>
  <c r="H1343" i="24"/>
  <c r="M1343" i="24"/>
  <c r="AL1343" i="24"/>
  <c r="AM1343" i="24"/>
  <c r="AN1343" i="24"/>
  <c r="D1344" i="24"/>
  <c r="H1344" i="24"/>
  <c r="M1344" i="24"/>
  <c r="AL1344" i="24"/>
  <c r="AM1344" i="24"/>
  <c r="AN1344" i="24"/>
  <c r="D1345" i="24"/>
  <c r="H1345" i="24"/>
  <c r="M1345" i="24"/>
  <c r="AL1345" i="24"/>
  <c r="AM1345" i="24"/>
  <c r="AN1345" i="24"/>
  <c r="D1346" i="24"/>
  <c r="H1346" i="24"/>
  <c r="M1346" i="24"/>
  <c r="AL1346" i="24"/>
  <c r="AM1346" i="24"/>
  <c r="AN1346" i="24"/>
  <c r="D1347" i="24"/>
  <c r="H1347" i="24"/>
  <c r="M1347" i="24"/>
  <c r="AL1347" i="24"/>
  <c r="AM1347" i="24"/>
  <c r="AN1347" i="24"/>
  <c r="D1348" i="24"/>
  <c r="H1348" i="24"/>
  <c r="M1348" i="24"/>
  <c r="AL1348" i="24"/>
  <c r="AM1348" i="24"/>
  <c r="AN1348" i="24"/>
  <c r="D1349" i="24"/>
  <c r="H1349" i="24"/>
  <c r="M1349" i="24"/>
  <c r="AL1349" i="24"/>
  <c r="AM1349" i="24"/>
  <c r="AN1349" i="24"/>
  <c r="D1350" i="24"/>
  <c r="H1350" i="24"/>
  <c r="M1350" i="24"/>
  <c r="AL1350" i="24"/>
  <c r="AM1350" i="24"/>
  <c r="AN1350" i="24"/>
  <c r="D1351" i="24"/>
  <c r="H1351" i="24"/>
  <c r="M1351" i="24"/>
  <c r="AL1351" i="24"/>
  <c r="AM1351" i="24"/>
  <c r="AN1351" i="24"/>
  <c r="D1352" i="24"/>
  <c r="H1352" i="24"/>
  <c r="M1352" i="24"/>
  <c r="AL1352" i="24"/>
  <c r="AM1352" i="24"/>
  <c r="AN1352" i="24"/>
  <c r="D1353" i="24"/>
  <c r="H1353" i="24"/>
  <c r="M1353" i="24"/>
  <c r="AL1353" i="24"/>
  <c r="AM1353" i="24"/>
  <c r="AN1353" i="24"/>
  <c r="D1354" i="24"/>
  <c r="H1354" i="24"/>
  <c r="M1354" i="24"/>
  <c r="AL1354" i="24"/>
  <c r="AM1354" i="24"/>
  <c r="AN1354" i="24"/>
  <c r="D1355" i="24"/>
  <c r="H1355" i="24"/>
  <c r="M1355" i="24"/>
  <c r="AL1355" i="24"/>
  <c r="AM1355" i="24"/>
  <c r="AN1355" i="24"/>
  <c r="D1356" i="24"/>
  <c r="H1356" i="24"/>
  <c r="M1356" i="24"/>
  <c r="AL1356" i="24"/>
  <c r="AM1356" i="24"/>
  <c r="AN1356" i="24"/>
  <c r="D1357" i="24"/>
  <c r="H1357" i="24"/>
  <c r="M1357" i="24"/>
  <c r="AL1357" i="24"/>
  <c r="AM1357" i="24"/>
  <c r="AN1357" i="24"/>
  <c r="D1358" i="24"/>
  <c r="H1358" i="24"/>
  <c r="M1358" i="24"/>
  <c r="AL1358" i="24"/>
  <c r="AM1358" i="24"/>
  <c r="AN1358" i="24"/>
  <c r="D1359" i="24"/>
  <c r="H1359" i="24"/>
  <c r="M1359" i="24"/>
  <c r="AL1359" i="24"/>
  <c r="AM1359" i="24"/>
  <c r="AN1359" i="24"/>
  <c r="D1360" i="24"/>
  <c r="H1360" i="24"/>
  <c r="M1360" i="24"/>
  <c r="AL1360" i="24"/>
  <c r="AM1360" i="24"/>
  <c r="AN1360" i="24"/>
  <c r="D1361" i="24"/>
  <c r="H1361" i="24"/>
  <c r="M1361" i="24"/>
  <c r="AL1361" i="24"/>
  <c r="AM1361" i="24"/>
  <c r="AN1361" i="24"/>
  <c r="D1362" i="24"/>
  <c r="H1362" i="24"/>
  <c r="M1362" i="24"/>
  <c r="AL1362" i="24"/>
  <c r="AM1362" i="24"/>
  <c r="AN1362" i="24"/>
  <c r="D1363" i="24"/>
  <c r="H1363" i="24"/>
  <c r="M1363" i="24"/>
  <c r="AL1363" i="24"/>
  <c r="AM1363" i="24"/>
  <c r="AN1363" i="24"/>
  <c r="D1364" i="24"/>
  <c r="H1364" i="24"/>
  <c r="M1364" i="24"/>
  <c r="AL1364" i="24"/>
  <c r="AM1364" i="24"/>
  <c r="AN1364" i="24"/>
  <c r="D1365" i="24"/>
  <c r="H1365" i="24"/>
  <c r="M1365" i="24"/>
  <c r="AL1365" i="24"/>
  <c r="AM1365" i="24"/>
  <c r="AN1365" i="24"/>
  <c r="D1366" i="24"/>
  <c r="H1366" i="24"/>
  <c r="M1366" i="24"/>
  <c r="AL1366" i="24"/>
  <c r="AM1366" i="24"/>
  <c r="AN1366" i="24"/>
  <c r="D1367" i="24"/>
  <c r="H1367" i="24"/>
  <c r="M1367" i="24"/>
  <c r="AL1367" i="24"/>
  <c r="AM1367" i="24"/>
  <c r="AN1367" i="24"/>
  <c r="D1368" i="24"/>
  <c r="H1368" i="24"/>
  <c r="M1368" i="24"/>
  <c r="AL1368" i="24"/>
  <c r="AM1368" i="24"/>
  <c r="AN1368" i="24"/>
  <c r="D1369" i="24"/>
  <c r="H1369" i="24"/>
  <c r="M1369" i="24"/>
  <c r="AL1369" i="24"/>
  <c r="AM1369" i="24"/>
  <c r="AN1369" i="24"/>
  <c r="D1370" i="24"/>
  <c r="H1370" i="24"/>
  <c r="M1370" i="24"/>
  <c r="AL1370" i="24"/>
  <c r="AM1370" i="24"/>
  <c r="AN1370" i="24"/>
  <c r="D1371" i="24"/>
  <c r="H1371" i="24"/>
  <c r="M1371" i="24"/>
  <c r="AL1371" i="24"/>
  <c r="AM1371" i="24"/>
  <c r="AN1371" i="24"/>
  <c r="D1372" i="24"/>
  <c r="H1372" i="24"/>
  <c r="M1372" i="24"/>
  <c r="AL1372" i="24"/>
  <c r="AM1372" i="24"/>
  <c r="AN1372" i="24"/>
  <c r="D1373" i="24"/>
  <c r="H1373" i="24"/>
  <c r="M1373" i="24"/>
  <c r="AL1373" i="24"/>
  <c r="AM1373" i="24"/>
  <c r="AN1373" i="24"/>
  <c r="D1374" i="24"/>
  <c r="H1374" i="24"/>
  <c r="M1374" i="24"/>
  <c r="AL1374" i="24"/>
  <c r="AM1374" i="24"/>
  <c r="AN1374" i="24"/>
  <c r="D1375" i="24"/>
  <c r="H1375" i="24"/>
  <c r="M1375" i="24"/>
  <c r="AL1375" i="24"/>
  <c r="AM1375" i="24"/>
  <c r="AN1375" i="24"/>
  <c r="D1376" i="24"/>
  <c r="H1376" i="24"/>
  <c r="M1376" i="24"/>
  <c r="AL1376" i="24"/>
  <c r="AM1376" i="24"/>
  <c r="AN1376" i="24"/>
  <c r="D1377" i="24"/>
  <c r="H1377" i="24"/>
  <c r="M1377" i="24"/>
  <c r="AL1377" i="24"/>
  <c r="AM1377" i="24"/>
  <c r="AN1377" i="24"/>
  <c r="D1378" i="24"/>
  <c r="H1378" i="24"/>
  <c r="M1378" i="24"/>
  <c r="AL1378" i="24"/>
  <c r="AM1378" i="24"/>
  <c r="AN1378" i="24"/>
  <c r="D1379" i="24"/>
  <c r="H1379" i="24"/>
  <c r="M1379" i="24"/>
  <c r="AL1379" i="24"/>
  <c r="AM1379" i="24"/>
  <c r="AN1379" i="24"/>
  <c r="D1380" i="24"/>
  <c r="H1380" i="24"/>
  <c r="M1380" i="24"/>
  <c r="AL1380" i="24"/>
  <c r="AM1380" i="24"/>
  <c r="AN1380" i="24"/>
  <c r="D1381" i="24"/>
  <c r="H1381" i="24"/>
  <c r="M1381" i="24"/>
  <c r="AL1381" i="24"/>
  <c r="AM1381" i="24"/>
  <c r="AN1381" i="24"/>
  <c r="D1382" i="24"/>
  <c r="H1382" i="24"/>
  <c r="M1382" i="24"/>
  <c r="AL1382" i="24"/>
  <c r="AM1382" i="24"/>
  <c r="AN1382" i="24"/>
  <c r="D1383" i="24"/>
  <c r="H1383" i="24"/>
  <c r="M1383" i="24"/>
  <c r="AL1383" i="24"/>
  <c r="AM1383" i="24"/>
  <c r="AN1383" i="24"/>
  <c r="D1384" i="24"/>
  <c r="H1384" i="24"/>
  <c r="M1384" i="24"/>
  <c r="AL1384" i="24"/>
  <c r="AM1384" i="24"/>
  <c r="AN1384" i="24"/>
  <c r="D1385" i="24"/>
  <c r="H1385" i="24"/>
  <c r="M1385" i="24"/>
  <c r="AL1385" i="24"/>
  <c r="AM1385" i="24"/>
  <c r="AN1385" i="24"/>
  <c r="D1386" i="24"/>
  <c r="H1386" i="24"/>
  <c r="M1386" i="24"/>
  <c r="AL1386" i="24"/>
  <c r="AM1386" i="24"/>
  <c r="AN1386" i="24"/>
  <c r="D1387" i="24"/>
  <c r="H1387" i="24"/>
  <c r="M1387" i="24"/>
  <c r="AL1387" i="24"/>
  <c r="AM1387" i="24"/>
  <c r="AN1387" i="24"/>
  <c r="D1388" i="24"/>
  <c r="H1388" i="24"/>
  <c r="M1388" i="24"/>
  <c r="AL1388" i="24"/>
  <c r="AM1388" i="24"/>
  <c r="AN1388" i="24"/>
  <c r="D1389" i="24"/>
  <c r="H1389" i="24"/>
  <c r="M1389" i="24"/>
  <c r="AL1389" i="24"/>
  <c r="AM1389" i="24"/>
  <c r="AN1389" i="24"/>
  <c r="D1390" i="24"/>
  <c r="H1390" i="24"/>
  <c r="M1390" i="24"/>
  <c r="AL1390" i="24"/>
  <c r="AM1390" i="24"/>
  <c r="AN1390" i="24"/>
  <c r="D1391" i="24"/>
  <c r="H1391" i="24"/>
  <c r="M1391" i="24"/>
  <c r="AL1391" i="24"/>
  <c r="AM1391" i="24"/>
  <c r="AN1391" i="24"/>
  <c r="D1392" i="24"/>
  <c r="H1392" i="24"/>
  <c r="M1392" i="24"/>
  <c r="AL1392" i="24"/>
  <c r="AM1392" i="24"/>
  <c r="AN1392" i="24"/>
  <c r="D1393" i="24"/>
  <c r="H1393" i="24"/>
  <c r="M1393" i="24"/>
  <c r="AL1393" i="24"/>
  <c r="AM1393" i="24"/>
  <c r="AN1393" i="24"/>
  <c r="D1394" i="24"/>
  <c r="H1394" i="24"/>
  <c r="M1394" i="24"/>
  <c r="AL1394" i="24"/>
  <c r="AM1394" i="24"/>
  <c r="AN1394" i="24"/>
  <c r="D1395" i="24"/>
  <c r="H1395" i="24"/>
  <c r="M1395" i="24"/>
  <c r="AL1395" i="24"/>
  <c r="AM1395" i="24"/>
  <c r="AN1395" i="24"/>
  <c r="D1396" i="24"/>
  <c r="H1396" i="24"/>
  <c r="M1396" i="24"/>
  <c r="AL1396" i="24"/>
  <c r="AM1396" i="24"/>
  <c r="AN1396" i="24"/>
  <c r="D1397" i="24"/>
  <c r="H1397" i="24"/>
  <c r="M1397" i="24"/>
  <c r="AL1397" i="24"/>
  <c r="AM1397" i="24"/>
  <c r="AN1397" i="24"/>
  <c r="D1398" i="24"/>
  <c r="H1398" i="24"/>
  <c r="M1398" i="24"/>
  <c r="AL1398" i="24"/>
  <c r="AM1398" i="24"/>
  <c r="AN1398" i="24"/>
  <c r="D1399" i="24"/>
  <c r="H1399" i="24"/>
  <c r="M1399" i="24"/>
  <c r="AL1399" i="24"/>
  <c r="AM1399" i="24"/>
  <c r="AN1399" i="24"/>
  <c r="D1400" i="24"/>
  <c r="H1400" i="24"/>
  <c r="M1400" i="24"/>
  <c r="AL1400" i="24"/>
  <c r="AM1400" i="24"/>
  <c r="AN1400" i="24"/>
  <c r="D1401" i="24"/>
  <c r="H1401" i="24"/>
  <c r="M1401" i="24"/>
  <c r="AL1401" i="24"/>
  <c r="AM1401" i="24"/>
  <c r="AN1401" i="24"/>
  <c r="D1402" i="24"/>
  <c r="H1402" i="24"/>
  <c r="M1402" i="24"/>
  <c r="AL1402" i="24"/>
  <c r="AM1402" i="24"/>
  <c r="AN1402" i="24"/>
  <c r="D1403" i="24"/>
  <c r="H1403" i="24"/>
  <c r="M1403" i="24"/>
  <c r="AL1403" i="24"/>
  <c r="AM1403" i="24"/>
  <c r="AN1403" i="24"/>
  <c r="D1404" i="24"/>
  <c r="H1404" i="24"/>
  <c r="M1404" i="24"/>
  <c r="AL1404" i="24"/>
  <c r="AM1404" i="24"/>
  <c r="AN1404" i="24"/>
  <c r="D1405" i="24"/>
  <c r="H1405" i="24"/>
  <c r="M1405" i="24"/>
  <c r="AL1405" i="24"/>
  <c r="AM1405" i="24"/>
  <c r="AN1405" i="24"/>
  <c r="D1406" i="24"/>
  <c r="H1406" i="24"/>
  <c r="M1406" i="24"/>
  <c r="AL1406" i="24"/>
  <c r="AM1406" i="24"/>
  <c r="AN1406" i="24"/>
  <c r="D1407" i="24"/>
  <c r="H1407" i="24"/>
  <c r="M1407" i="24"/>
  <c r="AL1407" i="24"/>
  <c r="AM1407" i="24"/>
  <c r="AN1407" i="24"/>
  <c r="D1408" i="24"/>
  <c r="H1408" i="24"/>
  <c r="M1408" i="24"/>
  <c r="AL1408" i="24"/>
  <c r="AM1408" i="24"/>
  <c r="AN1408" i="24"/>
  <c r="D1409" i="24"/>
  <c r="H1409" i="24"/>
  <c r="M1409" i="24"/>
  <c r="AL1409" i="24"/>
  <c r="AM1409" i="24"/>
  <c r="AN1409" i="24"/>
  <c r="D1410" i="24"/>
  <c r="H1410" i="24"/>
  <c r="M1410" i="24"/>
  <c r="AL1410" i="24"/>
  <c r="AM1410" i="24"/>
  <c r="AN1410" i="24"/>
  <c r="D1411" i="24"/>
  <c r="H1411" i="24"/>
  <c r="M1411" i="24"/>
  <c r="AL1411" i="24"/>
  <c r="AM1411" i="24"/>
  <c r="AN1411" i="24"/>
  <c r="D1412" i="24"/>
  <c r="H1412" i="24"/>
  <c r="M1412" i="24"/>
  <c r="AL1412" i="24"/>
  <c r="AM1412" i="24"/>
  <c r="AN1412" i="24"/>
  <c r="D1413" i="24"/>
  <c r="H1413" i="24"/>
  <c r="M1413" i="24"/>
  <c r="AL1413" i="24"/>
  <c r="AM1413" i="24"/>
  <c r="AN1413" i="24"/>
  <c r="D1414" i="24"/>
  <c r="H1414" i="24"/>
  <c r="M1414" i="24"/>
  <c r="AL1414" i="24"/>
  <c r="AM1414" i="24"/>
  <c r="AN1414" i="24"/>
  <c r="D1415" i="24"/>
  <c r="H1415" i="24"/>
  <c r="M1415" i="24"/>
  <c r="AL1415" i="24"/>
  <c r="AM1415" i="24"/>
  <c r="AN1415" i="24"/>
  <c r="D1416" i="24"/>
  <c r="H1416" i="24"/>
  <c r="M1416" i="24"/>
  <c r="AL1416" i="24"/>
  <c r="AM1416" i="24"/>
  <c r="AN1416" i="24"/>
  <c r="D1417" i="24"/>
  <c r="H1417" i="24"/>
  <c r="M1417" i="24"/>
  <c r="AL1417" i="24"/>
  <c r="AM1417" i="24"/>
  <c r="AN1417" i="24"/>
  <c r="D1418" i="24"/>
  <c r="H1418" i="24"/>
  <c r="M1418" i="24"/>
  <c r="AL1418" i="24"/>
  <c r="AM1418" i="24"/>
  <c r="AN1418" i="24"/>
  <c r="D1419" i="24"/>
  <c r="H1419" i="24"/>
  <c r="M1419" i="24"/>
  <c r="AL1419" i="24"/>
  <c r="AM1419" i="24"/>
  <c r="AN1419" i="24"/>
  <c r="D1420" i="24"/>
  <c r="H1420" i="24"/>
  <c r="M1420" i="24"/>
  <c r="AL1420" i="24"/>
  <c r="AM1420" i="24"/>
  <c r="AN1420" i="24"/>
  <c r="D1421" i="24"/>
  <c r="H1421" i="24"/>
  <c r="M1421" i="24"/>
  <c r="AL1421" i="24"/>
  <c r="AM1421" i="24"/>
  <c r="AN1421" i="24"/>
  <c r="D1422" i="24"/>
  <c r="H1422" i="24"/>
  <c r="M1422" i="24"/>
  <c r="AL1422" i="24"/>
  <c r="AM1422" i="24"/>
  <c r="AN1422" i="24"/>
  <c r="D1423" i="24"/>
  <c r="H1423" i="24"/>
  <c r="M1423" i="24"/>
  <c r="AL1423" i="24"/>
  <c r="AM1423" i="24"/>
  <c r="AN1423" i="24"/>
  <c r="D1424" i="24"/>
  <c r="H1424" i="24"/>
  <c r="M1424" i="24"/>
  <c r="AL1424" i="24"/>
  <c r="AM1424" i="24"/>
  <c r="AN1424" i="24"/>
  <c r="D1425" i="24"/>
  <c r="H1425" i="24"/>
  <c r="M1425" i="24"/>
  <c r="AL1425" i="24"/>
  <c r="AM1425" i="24"/>
  <c r="AN1425" i="24"/>
  <c r="D1426" i="24"/>
  <c r="H1426" i="24"/>
  <c r="M1426" i="24"/>
  <c r="AL1426" i="24"/>
  <c r="AM1426" i="24"/>
  <c r="AN1426" i="24"/>
  <c r="D1427" i="24"/>
  <c r="H1427" i="24"/>
  <c r="M1427" i="24"/>
  <c r="AL1427" i="24"/>
  <c r="AM1427" i="24"/>
  <c r="AN1427" i="24"/>
  <c r="D1428" i="24"/>
  <c r="H1428" i="24"/>
  <c r="M1428" i="24"/>
  <c r="AL1428" i="24"/>
  <c r="AM1428" i="24"/>
  <c r="AN1428" i="24"/>
  <c r="D1429" i="24"/>
  <c r="H1429" i="24"/>
  <c r="M1429" i="24"/>
  <c r="AL1429" i="24"/>
  <c r="AM1429" i="24"/>
  <c r="AN1429" i="24"/>
  <c r="D1430" i="24"/>
  <c r="H1430" i="24"/>
  <c r="M1430" i="24"/>
  <c r="AL1430" i="24"/>
  <c r="AM1430" i="24"/>
  <c r="AN1430" i="24"/>
  <c r="D1431" i="24"/>
  <c r="H1431" i="24"/>
  <c r="M1431" i="24"/>
  <c r="AL1431" i="24"/>
  <c r="AM1431" i="24"/>
  <c r="AN1431" i="24"/>
  <c r="D1432" i="24"/>
  <c r="H1432" i="24"/>
  <c r="M1432" i="24"/>
  <c r="AL1432" i="24"/>
  <c r="AM1432" i="24"/>
  <c r="AN1432" i="24"/>
  <c r="D1433" i="24"/>
  <c r="H1433" i="24"/>
  <c r="M1433" i="24"/>
  <c r="AL1433" i="24"/>
  <c r="AM1433" i="24"/>
  <c r="AN1433" i="24"/>
  <c r="D1434" i="24"/>
  <c r="H1434" i="24"/>
  <c r="M1434" i="24"/>
  <c r="AL1434" i="24"/>
  <c r="AM1434" i="24"/>
  <c r="AN1434" i="24"/>
  <c r="D1435" i="24"/>
  <c r="H1435" i="24"/>
  <c r="M1435" i="24"/>
  <c r="AL1435" i="24"/>
  <c r="AM1435" i="24"/>
  <c r="AN1435" i="24"/>
  <c r="D1436" i="24"/>
  <c r="H1436" i="24"/>
  <c r="M1436" i="24"/>
  <c r="AL1436" i="24"/>
  <c r="AM1436" i="24"/>
  <c r="AN1436" i="24"/>
  <c r="D1437" i="24"/>
  <c r="H1437" i="24"/>
  <c r="M1437" i="24"/>
  <c r="AL1437" i="24"/>
  <c r="AM1437" i="24"/>
  <c r="AN1437" i="24"/>
  <c r="D1438" i="24"/>
  <c r="H1438" i="24"/>
  <c r="M1438" i="24"/>
  <c r="AL1438" i="24"/>
  <c r="AM1438" i="24"/>
  <c r="AN1438" i="24"/>
  <c r="D1439" i="24"/>
  <c r="H1439" i="24"/>
  <c r="M1439" i="24"/>
  <c r="AL1439" i="24"/>
  <c r="AM1439" i="24"/>
  <c r="AN1439" i="24"/>
  <c r="D1440" i="24"/>
  <c r="H1440" i="24"/>
  <c r="M1440" i="24"/>
  <c r="AL1440" i="24"/>
  <c r="AM1440" i="24"/>
  <c r="AN1440" i="24"/>
  <c r="D1441" i="24"/>
  <c r="H1441" i="24"/>
  <c r="M1441" i="24"/>
  <c r="AL1441" i="24"/>
  <c r="AM1441" i="24"/>
  <c r="AN1441" i="24"/>
  <c r="D1442" i="24"/>
  <c r="H1442" i="24"/>
  <c r="M1442" i="24"/>
  <c r="AL1442" i="24"/>
  <c r="AM1442" i="24"/>
  <c r="AN1442" i="24"/>
  <c r="D1443" i="24"/>
  <c r="H1443" i="24"/>
  <c r="M1443" i="24"/>
  <c r="AL1443" i="24"/>
  <c r="AM1443" i="24"/>
  <c r="AN1443" i="24"/>
  <c r="D1444" i="24"/>
  <c r="H1444" i="24"/>
  <c r="M1444" i="24"/>
  <c r="AL1444" i="24"/>
  <c r="AM1444" i="24"/>
  <c r="AN1444" i="24"/>
  <c r="D1445" i="24"/>
  <c r="H1445" i="24"/>
  <c r="M1445" i="24"/>
  <c r="AL1445" i="24"/>
  <c r="AM1445" i="24"/>
  <c r="AN1445" i="24"/>
  <c r="D1446" i="24"/>
  <c r="H1446" i="24"/>
  <c r="M1446" i="24"/>
  <c r="AL1446" i="24"/>
  <c r="AM1446" i="24"/>
  <c r="AN1446" i="24"/>
  <c r="D1447" i="24"/>
  <c r="H1447" i="24"/>
  <c r="M1447" i="24"/>
  <c r="AL1447" i="24"/>
  <c r="AM1447" i="24"/>
  <c r="AN1447" i="24"/>
  <c r="D1448" i="24"/>
  <c r="H1448" i="24"/>
  <c r="M1448" i="24"/>
  <c r="AL1448" i="24"/>
  <c r="AM1448" i="24"/>
  <c r="AN1448" i="24"/>
  <c r="D1449" i="24"/>
  <c r="H1449" i="24"/>
  <c r="M1449" i="24"/>
  <c r="AL1449" i="24"/>
  <c r="AM1449" i="24"/>
  <c r="AN1449" i="24"/>
  <c r="D1450" i="24"/>
  <c r="H1450" i="24"/>
  <c r="M1450" i="24"/>
  <c r="AL1450" i="24"/>
  <c r="AM1450" i="24"/>
  <c r="AN1450" i="24"/>
  <c r="D1451" i="24"/>
  <c r="H1451" i="24"/>
  <c r="M1451" i="24"/>
  <c r="AL1451" i="24"/>
  <c r="AM1451" i="24"/>
  <c r="AN1451" i="24"/>
  <c r="D1452" i="24"/>
  <c r="H1452" i="24"/>
  <c r="M1452" i="24"/>
  <c r="AL1452" i="24"/>
  <c r="AM1452" i="24"/>
  <c r="AN1452" i="24"/>
  <c r="D1453" i="24"/>
  <c r="H1453" i="24"/>
  <c r="M1453" i="24"/>
  <c r="AL1453" i="24"/>
  <c r="AM1453" i="24"/>
  <c r="AN1453" i="24"/>
  <c r="D1454" i="24"/>
  <c r="H1454" i="24"/>
  <c r="M1454" i="24"/>
  <c r="AL1454" i="24"/>
  <c r="AM1454" i="24"/>
  <c r="AN1454" i="24"/>
  <c r="D1455" i="24"/>
  <c r="H1455" i="24"/>
  <c r="M1455" i="24"/>
  <c r="AL1455" i="24"/>
  <c r="AM1455" i="24"/>
  <c r="AN1455" i="24"/>
  <c r="D1456" i="24"/>
  <c r="H1456" i="24"/>
  <c r="M1456" i="24"/>
  <c r="AL1456" i="24"/>
  <c r="AM1456" i="24"/>
  <c r="AN1456" i="24"/>
  <c r="D1457" i="24"/>
  <c r="H1457" i="24"/>
  <c r="M1457" i="24"/>
  <c r="AL1457" i="24"/>
  <c r="AM1457" i="24"/>
  <c r="AN1457" i="24"/>
  <c r="D1458" i="24"/>
  <c r="H1458" i="24"/>
  <c r="M1458" i="24"/>
  <c r="AL1458" i="24"/>
  <c r="AM1458" i="24"/>
  <c r="AN1458" i="24"/>
  <c r="D1459" i="24"/>
  <c r="H1459" i="24"/>
  <c r="M1459" i="24"/>
  <c r="AL1459" i="24"/>
  <c r="AM1459" i="24"/>
  <c r="AN1459" i="24"/>
  <c r="D1460" i="24"/>
  <c r="H1460" i="24"/>
  <c r="M1460" i="24"/>
  <c r="AL1460" i="24"/>
  <c r="AM1460" i="24"/>
  <c r="AN1460" i="24"/>
  <c r="D1461" i="24"/>
  <c r="H1461" i="24"/>
  <c r="M1461" i="24"/>
  <c r="AL1461" i="24"/>
  <c r="AM1461" i="24"/>
  <c r="AN1461" i="24"/>
  <c r="D1462" i="24"/>
  <c r="H1462" i="24"/>
  <c r="M1462" i="24"/>
  <c r="AL1462" i="24"/>
  <c r="AM1462" i="24"/>
  <c r="AN1462" i="24"/>
  <c r="D1463" i="24"/>
  <c r="H1463" i="24"/>
  <c r="M1463" i="24"/>
  <c r="AL1463" i="24"/>
  <c r="AM1463" i="24"/>
  <c r="AN1463" i="24"/>
  <c r="D1464" i="24"/>
  <c r="H1464" i="24"/>
  <c r="M1464" i="24"/>
  <c r="AL1464" i="24"/>
  <c r="AM1464" i="24"/>
  <c r="AN1464" i="24"/>
  <c r="D1465" i="24"/>
  <c r="H1465" i="24"/>
  <c r="M1465" i="24"/>
  <c r="AL1465" i="24"/>
  <c r="AM1465" i="24"/>
  <c r="AN1465" i="24"/>
  <c r="D1466" i="24"/>
  <c r="H1466" i="24"/>
  <c r="M1466" i="24"/>
  <c r="AL1466" i="24"/>
  <c r="AM1466" i="24"/>
  <c r="AN1466" i="24"/>
  <c r="D1467" i="24"/>
  <c r="H1467" i="24"/>
  <c r="M1467" i="24"/>
  <c r="AL1467" i="24"/>
  <c r="AM1467" i="24"/>
  <c r="AN1467" i="24"/>
  <c r="D1468" i="24"/>
  <c r="H1468" i="24"/>
  <c r="M1468" i="24"/>
  <c r="AL1468" i="24"/>
  <c r="AM1468" i="24"/>
  <c r="AN1468" i="24"/>
  <c r="D1469" i="24"/>
  <c r="H1469" i="24"/>
  <c r="M1469" i="24"/>
  <c r="AL1469" i="24"/>
  <c r="AM1469" i="24"/>
  <c r="AN1469" i="24"/>
  <c r="D1470" i="24"/>
  <c r="H1470" i="24"/>
  <c r="M1470" i="24"/>
  <c r="AL1470" i="24"/>
  <c r="AM1470" i="24"/>
  <c r="AN1470" i="24"/>
  <c r="D1471" i="24"/>
  <c r="H1471" i="24"/>
  <c r="M1471" i="24"/>
  <c r="AL1471" i="24"/>
  <c r="AM1471" i="24"/>
  <c r="AN1471" i="24"/>
  <c r="D1472" i="24"/>
  <c r="H1472" i="24"/>
  <c r="M1472" i="24"/>
  <c r="AL1472" i="24"/>
  <c r="AM1472" i="24"/>
  <c r="AN1472" i="24"/>
  <c r="D1473" i="24"/>
  <c r="H1473" i="24"/>
  <c r="M1473" i="24"/>
  <c r="AL1473" i="24"/>
  <c r="AM1473" i="24"/>
  <c r="AN1473" i="24"/>
  <c r="D1474" i="24"/>
  <c r="H1474" i="24"/>
  <c r="M1474" i="24"/>
  <c r="AL1474" i="24"/>
  <c r="AM1474" i="24"/>
  <c r="AN1474" i="24"/>
  <c r="D1475" i="24"/>
  <c r="H1475" i="24"/>
  <c r="M1475" i="24"/>
  <c r="AL1475" i="24"/>
  <c r="AM1475" i="24"/>
  <c r="AN1475" i="24"/>
  <c r="D1476" i="24"/>
  <c r="H1476" i="24"/>
  <c r="M1476" i="24"/>
  <c r="AL1476" i="24"/>
  <c r="AM1476" i="24"/>
  <c r="AN1476" i="24"/>
  <c r="D1477" i="24"/>
  <c r="H1477" i="24"/>
  <c r="M1477" i="24"/>
  <c r="AL1477" i="24"/>
  <c r="AM1477" i="24"/>
  <c r="AN1477" i="24"/>
  <c r="D1478" i="24"/>
  <c r="H1478" i="24"/>
  <c r="M1478" i="24"/>
  <c r="AL1478" i="24"/>
  <c r="AM1478" i="24"/>
  <c r="AN1478" i="24"/>
  <c r="D1479" i="24"/>
  <c r="H1479" i="24"/>
  <c r="M1479" i="24"/>
  <c r="AL1479" i="24"/>
  <c r="AM1479" i="24"/>
  <c r="AN1479" i="24"/>
  <c r="D1480" i="24"/>
  <c r="H1480" i="24"/>
  <c r="M1480" i="24"/>
  <c r="AL1480" i="24"/>
  <c r="AM1480" i="24"/>
  <c r="AN1480" i="24"/>
  <c r="D1481" i="24"/>
  <c r="H1481" i="24"/>
  <c r="M1481" i="24"/>
  <c r="AL1481" i="24"/>
  <c r="AM1481" i="24"/>
  <c r="AN1481" i="24"/>
  <c r="D1482" i="24"/>
  <c r="H1482" i="24"/>
  <c r="M1482" i="24"/>
  <c r="AL1482" i="24"/>
  <c r="AM1482" i="24"/>
  <c r="AN1482" i="24"/>
  <c r="D1483" i="24"/>
  <c r="H1483" i="24"/>
  <c r="M1483" i="24"/>
  <c r="AL1483" i="24"/>
  <c r="AM1483" i="24"/>
  <c r="AN1483" i="24"/>
  <c r="D1484" i="24"/>
  <c r="H1484" i="24"/>
  <c r="M1484" i="24"/>
  <c r="AL1484" i="24"/>
  <c r="AM1484" i="24"/>
  <c r="AN1484" i="24"/>
  <c r="D1485" i="24"/>
  <c r="H1485" i="24"/>
  <c r="M1485" i="24"/>
  <c r="AL1485" i="24"/>
  <c r="AM1485" i="24"/>
  <c r="AN1485" i="24"/>
  <c r="D1486" i="24"/>
  <c r="H1486" i="24"/>
  <c r="M1486" i="24"/>
  <c r="AL1486" i="24"/>
  <c r="AM1486" i="24"/>
  <c r="AN1486" i="24"/>
  <c r="D1487" i="24"/>
  <c r="H1487" i="24"/>
  <c r="M1487" i="24"/>
  <c r="AL1487" i="24"/>
  <c r="AM1487" i="24"/>
  <c r="AN1487" i="24"/>
  <c r="D1488" i="24"/>
  <c r="H1488" i="24"/>
  <c r="M1488" i="24"/>
  <c r="AL1488" i="24"/>
  <c r="AM1488" i="24"/>
  <c r="AN1488" i="24"/>
  <c r="D1489" i="24"/>
  <c r="H1489" i="24"/>
  <c r="M1489" i="24"/>
  <c r="AL1489" i="24"/>
  <c r="AM1489" i="24"/>
  <c r="AN1489" i="24"/>
  <c r="D1490" i="24"/>
  <c r="H1490" i="24"/>
  <c r="M1490" i="24"/>
  <c r="AL1490" i="24"/>
  <c r="AM1490" i="24"/>
  <c r="AN1490" i="24"/>
  <c r="D1491" i="24"/>
  <c r="H1491" i="24"/>
  <c r="M1491" i="24"/>
  <c r="AL1491" i="24"/>
  <c r="AM1491" i="24"/>
  <c r="AN1491" i="24"/>
  <c r="D1492" i="24"/>
  <c r="H1492" i="24"/>
  <c r="M1492" i="24"/>
  <c r="AL1492" i="24"/>
  <c r="AM1492" i="24"/>
  <c r="AN1492" i="24"/>
  <c r="D1493" i="24"/>
  <c r="H1493" i="24"/>
  <c r="M1493" i="24"/>
  <c r="AL1493" i="24"/>
  <c r="AM1493" i="24"/>
  <c r="AN1493" i="24"/>
  <c r="D1494" i="24"/>
  <c r="H1494" i="24"/>
  <c r="M1494" i="24"/>
  <c r="AL1494" i="24"/>
  <c r="AM1494" i="24"/>
  <c r="AN1494" i="24"/>
  <c r="D1495" i="24"/>
  <c r="H1495" i="24"/>
  <c r="M1495" i="24"/>
  <c r="AL1495" i="24"/>
  <c r="AM1495" i="24"/>
  <c r="AN1495" i="24"/>
  <c r="D1496" i="24"/>
  <c r="H1496" i="24"/>
  <c r="M1496" i="24"/>
  <c r="AL1496" i="24"/>
  <c r="AM1496" i="24"/>
  <c r="AN1496" i="24"/>
  <c r="D1497" i="24"/>
  <c r="H1497" i="24"/>
  <c r="M1497" i="24"/>
  <c r="AL1497" i="24"/>
  <c r="AM1497" i="24"/>
  <c r="AN1497" i="24"/>
  <c r="D1498" i="24"/>
  <c r="H1498" i="24"/>
  <c r="M1498" i="24"/>
  <c r="AL1498" i="24"/>
  <c r="AM1498" i="24"/>
  <c r="AN1498" i="24"/>
  <c r="D1499" i="24"/>
  <c r="H1499" i="24"/>
  <c r="M1499" i="24"/>
  <c r="AL1499" i="24"/>
  <c r="AM1499" i="24"/>
  <c r="AN1499" i="24"/>
  <c r="D1500" i="24"/>
  <c r="H1500" i="24"/>
  <c r="M1500" i="24"/>
  <c r="AL1500" i="24"/>
  <c r="AM1500" i="24"/>
  <c r="AN1500" i="24"/>
  <c r="D1501" i="24"/>
  <c r="H1501" i="24"/>
  <c r="M1501" i="24"/>
  <c r="AL1501" i="24"/>
  <c r="AM1501" i="24"/>
  <c r="AN1501" i="24"/>
  <c r="D1502" i="24"/>
  <c r="H1502" i="24"/>
  <c r="M1502" i="24"/>
  <c r="AL1502" i="24"/>
  <c r="AM1502" i="24"/>
  <c r="AN1502" i="24"/>
  <c r="D1503" i="24"/>
  <c r="H1503" i="24"/>
  <c r="M1503" i="24"/>
  <c r="AL1503" i="24"/>
  <c r="AM1503" i="24"/>
  <c r="AN1503" i="24"/>
  <c r="D1504" i="24"/>
  <c r="H1504" i="24"/>
  <c r="M1504" i="24"/>
  <c r="AL1504" i="24"/>
  <c r="AM1504" i="24"/>
  <c r="AN1504" i="24"/>
  <c r="D1505" i="24"/>
  <c r="H1505" i="24"/>
  <c r="M1505" i="24"/>
  <c r="AL1505" i="24"/>
  <c r="AM1505" i="24"/>
  <c r="AN1505" i="24"/>
  <c r="D1506" i="24"/>
  <c r="H1506" i="24"/>
  <c r="M1506" i="24"/>
  <c r="AL1506" i="24"/>
  <c r="AM1506" i="24"/>
  <c r="AN1506" i="24"/>
  <c r="D1507" i="24"/>
  <c r="H1507" i="24"/>
  <c r="M1507" i="24"/>
  <c r="AL1507" i="24"/>
  <c r="AM1507" i="24"/>
  <c r="AN1507" i="24"/>
  <c r="D1508" i="24"/>
  <c r="H1508" i="24"/>
  <c r="M1508" i="24"/>
  <c r="AL1508" i="24"/>
  <c r="AM1508" i="24"/>
  <c r="AN1508" i="24"/>
  <c r="D1509" i="24"/>
  <c r="H1509" i="24"/>
  <c r="M1509" i="24"/>
  <c r="AL1509" i="24"/>
  <c r="AM1509" i="24"/>
  <c r="AN1509" i="24"/>
  <c r="D1510" i="24"/>
  <c r="H1510" i="24"/>
  <c r="M1510" i="24"/>
  <c r="AL1510" i="24"/>
  <c r="AM1510" i="24"/>
  <c r="AN1510" i="24"/>
  <c r="D1511" i="24"/>
  <c r="H1511" i="24"/>
  <c r="M1511" i="24"/>
  <c r="AL1511" i="24"/>
  <c r="AM1511" i="24"/>
  <c r="AN1511" i="24"/>
  <c r="D1512" i="24"/>
  <c r="H1512" i="24"/>
  <c r="M1512" i="24"/>
  <c r="AL1512" i="24"/>
  <c r="AM1512" i="24"/>
  <c r="AN1512" i="24"/>
  <c r="D1513" i="24"/>
  <c r="H1513" i="24"/>
  <c r="M1513" i="24"/>
  <c r="AL1513" i="24"/>
  <c r="AM1513" i="24"/>
  <c r="AN1513" i="24"/>
  <c r="D1514" i="24"/>
  <c r="H1514" i="24"/>
  <c r="M1514" i="24"/>
  <c r="AL1514" i="24"/>
  <c r="AM1514" i="24"/>
  <c r="AN1514" i="24"/>
  <c r="D1515" i="24"/>
  <c r="H1515" i="24"/>
  <c r="M1515" i="24"/>
  <c r="AL1515" i="24"/>
  <c r="AM1515" i="24"/>
  <c r="AN1515" i="24"/>
  <c r="D1516" i="24"/>
  <c r="H1516" i="24"/>
  <c r="M1516" i="24"/>
  <c r="AL1516" i="24"/>
  <c r="AM1516" i="24"/>
  <c r="AN1516" i="24"/>
  <c r="D1517" i="24"/>
  <c r="H1517" i="24"/>
  <c r="M1517" i="24"/>
  <c r="AL1517" i="24"/>
  <c r="AM1517" i="24"/>
  <c r="AN1517" i="24"/>
  <c r="D1518" i="24"/>
  <c r="H1518" i="24"/>
  <c r="M1518" i="24"/>
  <c r="AL1518" i="24"/>
  <c r="AM1518" i="24"/>
  <c r="AN1518" i="24"/>
  <c r="D1519" i="24"/>
  <c r="H1519" i="24"/>
  <c r="M1519" i="24"/>
  <c r="AL1519" i="24"/>
  <c r="AM1519" i="24"/>
  <c r="AN1519" i="24"/>
  <c r="D1520" i="24"/>
  <c r="H1520" i="24"/>
  <c r="M1520" i="24"/>
  <c r="AL1520" i="24"/>
  <c r="AM1520" i="24"/>
  <c r="AN1520" i="24"/>
  <c r="D1521" i="24"/>
  <c r="H1521" i="24"/>
  <c r="M1521" i="24"/>
  <c r="AL1521" i="24"/>
  <c r="AM1521" i="24"/>
  <c r="AN1521" i="24"/>
  <c r="D1522" i="24"/>
  <c r="H1522" i="24"/>
  <c r="M1522" i="24"/>
  <c r="AL1522" i="24"/>
  <c r="AM1522" i="24"/>
  <c r="AN1522" i="24"/>
  <c r="D1523" i="24"/>
  <c r="H1523" i="24"/>
  <c r="M1523" i="24"/>
  <c r="AL1523" i="24"/>
  <c r="AM1523" i="24"/>
  <c r="AN1523" i="24"/>
  <c r="D1524" i="24"/>
  <c r="H1524" i="24"/>
  <c r="M1524" i="24"/>
  <c r="AL1524" i="24"/>
  <c r="AM1524" i="24"/>
  <c r="AN1524" i="24"/>
  <c r="D1525" i="24"/>
  <c r="H1525" i="24"/>
  <c r="M1525" i="24"/>
  <c r="AL1525" i="24"/>
  <c r="AM1525" i="24"/>
  <c r="AN1525" i="24"/>
  <c r="D1526" i="24"/>
  <c r="H1526" i="24"/>
  <c r="M1526" i="24"/>
  <c r="AL1526" i="24"/>
  <c r="AM1526" i="24"/>
  <c r="AN1526" i="24"/>
  <c r="D1527" i="24"/>
  <c r="H1527" i="24"/>
  <c r="M1527" i="24"/>
  <c r="AL1527" i="24"/>
  <c r="AM1527" i="24"/>
  <c r="AN1527" i="24"/>
  <c r="D1528" i="24"/>
  <c r="H1528" i="24"/>
  <c r="M1528" i="24"/>
  <c r="AL1528" i="24"/>
  <c r="AM1528" i="24"/>
  <c r="AN1528" i="24"/>
  <c r="D1529" i="24"/>
  <c r="H1529" i="24"/>
  <c r="M1529" i="24"/>
  <c r="AL1529" i="24"/>
  <c r="AM1529" i="24"/>
  <c r="AN1529" i="24"/>
  <c r="D1530" i="24"/>
  <c r="H1530" i="24"/>
  <c r="M1530" i="24"/>
  <c r="AL1530" i="24"/>
  <c r="AM1530" i="24"/>
  <c r="AN1530" i="24"/>
  <c r="D1531" i="24"/>
  <c r="H1531" i="24"/>
  <c r="M1531" i="24"/>
  <c r="AL1531" i="24"/>
  <c r="AM1531" i="24"/>
  <c r="AN1531" i="24"/>
  <c r="D1532" i="24"/>
  <c r="H1532" i="24"/>
  <c r="M1532" i="24"/>
  <c r="AL1532" i="24"/>
  <c r="AM1532" i="24"/>
  <c r="AN1532" i="24"/>
  <c r="D1533" i="24"/>
  <c r="H1533" i="24"/>
  <c r="M1533" i="24"/>
  <c r="AL1533" i="24"/>
  <c r="AM1533" i="24"/>
  <c r="AN1533" i="24"/>
  <c r="D1534" i="24"/>
  <c r="H1534" i="24"/>
  <c r="M1534" i="24"/>
  <c r="AL1534" i="24"/>
  <c r="AM1534" i="24"/>
  <c r="AN1534" i="24"/>
  <c r="D1535" i="24"/>
  <c r="H1535" i="24"/>
  <c r="M1535" i="24"/>
  <c r="AL1535" i="24"/>
  <c r="AM1535" i="24"/>
  <c r="AN1535" i="24"/>
  <c r="D1536" i="24"/>
  <c r="H1536" i="24"/>
  <c r="M1536" i="24"/>
  <c r="AL1536" i="24"/>
  <c r="AM1536" i="24"/>
  <c r="AN1536" i="24"/>
  <c r="D1537" i="24"/>
  <c r="H1537" i="24"/>
  <c r="M1537" i="24"/>
  <c r="AL1537" i="24"/>
  <c r="AM1537" i="24"/>
  <c r="AN1537" i="24"/>
  <c r="D1538" i="24"/>
  <c r="H1538" i="24"/>
  <c r="M1538" i="24"/>
  <c r="AL1538" i="24"/>
  <c r="AM1538" i="24"/>
  <c r="AN1538" i="24"/>
  <c r="D1539" i="24"/>
  <c r="H1539" i="24"/>
  <c r="M1539" i="24"/>
  <c r="AL1539" i="24"/>
  <c r="AM1539" i="24"/>
  <c r="AN1539" i="24"/>
  <c r="D1540" i="24"/>
  <c r="H1540" i="24"/>
  <c r="M1540" i="24"/>
  <c r="AL1540" i="24"/>
  <c r="AM1540" i="24"/>
  <c r="AN1540" i="24"/>
  <c r="D1541" i="24"/>
  <c r="H1541" i="24"/>
  <c r="M1541" i="24"/>
  <c r="AL1541" i="24"/>
  <c r="AM1541" i="24"/>
  <c r="AN1541" i="24"/>
  <c r="D1542" i="24"/>
  <c r="H1542" i="24"/>
  <c r="M1542" i="24"/>
  <c r="AL1542" i="24"/>
  <c r="AM1542" i="24"/>
  <c r="AN1542" i="24"/>
  <c r="D1543" i="24"/>
  <c r="H1543" i="24"/>
  <c r="M1543" i="24"/>
  <c r="AL1543" i="24"/>
  <c r="AM1543" i="24"/>
  <c r="AN1543" i="24"/>
  <c r="D1544" i="24"/>
  <c r="H1544" i="24"/>
  <c r="M1544" i="24"/>
  <c r="AL1544" i="24"/>
  <c r="AM1544" i="24"/>
  <c r="AN1544" i="24"/>
  <c r="D1545" i="24"/>
  <c r="H1545" i="24"/>
  <c r="M1545" i="24"/>
  <c r="AL1545" i="24"/>
  <c r="AM1545" i="24"/>
  <c r="AN1545" i="24"/>
  <c r="D1546" i="24"/>
  <c r="H1546" i="24"/>
  <c r="M1546" i="24"/>
  <c r="AL1546" i="24"/>
  <c r="AM1546" i="24"/>
  <c r="AN1546" i="24"/>
  <c r="D1547" i="24"/>
  <c r="H1547" i="24"/>
  <c r="M1547" i="24"/>
  <c r="AL1547" i="24"/>
  <c r="AM1547" i="24"/>
  <c r="AN1547" i="24"/>
  <c r="D1548" i="24"/>
  <c r="H1548" i="24"/>
  <c r="M1548" i="24"/>
  <c r="AL1548" i="24"/>
  <c r="AM1548" i="24"/>
  <c r="AN1548" i="24"/>
  <c r="D1549" i="24"/>
  <c r="H1549" i="24"/>
  <c r="M1549" i="24"/>
  <c r="AL1549" i="24"/>
  <c r="AM1549" i="24"/>
  <c r="AN1549" i="24"/>
  <c r="D1550" i="24"/>
  <c r="H1550" i="24"/>
  <c r="M1550" i="24"/>
  <c r="AL1550" i="24"/>
  <c r="AM1550" i="24"/>
  <c r="AN1550" i="24"/>
  <c r="D1551" i="24"/>
  <c r="H1551" i="24"/>
  <c r="M1551" i="24"/>
  <c r="AL1551" i="24"/>
  <c r="AM1551" i="24"/>
  <c r="AN1551" i="24"/>
  <c r="D1552" i="24"/>
  <c r="H1552" i="24"/>
  <c r="M1552" i="24"/>
  <c r="AL1552" i="24"/>
  <c r="AM1552" i="24"/>
  <c r="AN1552" i="24"/>
  <c r="D1553" i="24"/>
  <c r="H1553" i="24"/>
  <c r="M1553" i="24"/>
  <c r="AL1553" i="24"/>
  <c r="AM1553" i="24"/>
  <c r="AN1553" i="24"/>
  <c r="D1554" i="24"/>
  <c r="H1554" i="24"/>
  <c r="M1554" i="24"/>
  <c r="AL1554" i="24"/>
  <c r="AM1554" i="24"/>
  <c r="AN1554" i="24"/>
  <c r="D1555" i="24"/>
  <c r="H1555" i="24"/>
  <c r="M1555" i="24"/>
  <c r="AL1555" i="24"/>
  <c r="AM1555" i="24"/>
  <c r="AN1555" i="24"/>
  <c r="D1556" i="24"/>
  <c r="H1556" i="24"/>
  <c r="M1556" i="24"/>
  <c r="AL1556" i="24"/>
  <c r="AM1556" i="24"/>
  <c r="AN1556" i="24"/>
  <c r="D1557" i="24"/>
  <c r="H1557" i="24"/>
  <c r="M1557" i="24"/>
  <c r="AL1557" i="24"/>
  <c r="AM1557" i="24"/>
  <c r="AN1557" i="24"/>
  <c r="D1558" i="24"/>
  <c r="H1558" i="24"/>
  <c r="M1558" i="24"/>
  <c r="AL1558" i="24"/>
  <c r="AM1558" i="24"/>
  <c r="AN1558" i="24"/>
  <c r="D1559" i="24"/>
  <c r="H1559" i="24"/>
  <c r="M1559" i="24"/>
  <c r="AL1559" i="24"/>
  <c r="AM1559" i="24"/>
  <c r="AN1559" i="24"/>
  <c r="D1560" i="24"/>
  <c r="H1560" i="24"/>
  <c r="M1560" i="24"/>
  <c r="AL1560" i="24"/>
  <c r="AM1560" i="24"/>
  <c r="AN1560" i="24"/>
  <c r="D1561" i="24"/>
  <c r="H1561" i="24"/>
  <c r="M1561" i="24"/>
  <c r="AL1561" i="24"/>
  <c r="AM1561" i="24"/>
  <c r="AN1561" i="24"/>
  <c r="D1562" i="24"/>
  <c r="H1562" i="24"/>
  <c r="M1562" i="24"/>
  <c r="AL1562" i="24"/>
  <c r="AM1562" i="24"/>
  <c r="AN1562" i="24"/>
  <c r="D1563" i="24"/>
  <c r="H1563" i="24"/>
  <c r="M1563" i="24"/>
  <c r="AL1563" i="24"/>
  <c r="AM1563" i="24"/>
  <c r="AN1563" i="24"/>
  <c r="D1564" i="24"/>
  <c r="H1564" i="24"/>
  <c r="M1564" i="24"/>
  <c r="AL1564" i="24"/>
  <c r="AM1564" i="24"/>
  <c r="AN1564" i="24"/>
  <c r="D1565" i="24"/>
  <c r="H1565" i="24"/>
  <c r="M1565" i="24"/>
  <c r="AL1565" i="24"/>
  <c r="AM1565" i="24"/>
  <c r="AN1565" i="24"/>
  <c r="D1566" i="24"/>
  <c r="H1566" i="24"/>
  <c r="M1566" i="24"/>
  <c r="AL1566" i="24"/>
  <c r="AM1566" i="24"/>
  <c r="AN1566" i="24"/>
  <c r="D1567" i="24"/>
  <c r="H1567" i="24"/>
  <c r="M1567" i="24"/>
  <c r="AL1567" i="24"/>
  <c r="AM1567" i="24"/>
  <c r="AN1567" i="24"/>
  <c r="D1568" i="24"/>
  <c r="H1568" i="24"/>
  <c r="M1568" i="24"/>
  <c r="AL1568" i="24"/>
  <c r="AM1568" i="24"/>
  <c r="AN1568" i="24"/>
  <c r="D1569" i="24"/>
  <c r="H1569" i="24"/>
  <c r="M1569" i="24"/>
  <c r="AL1569" i="24"/>
  <c r="AM1569" i="24"/>
  <c r="AN1569" i="24"/>
  <c r="D1570" i="24"/>
  <c r="H1570" i="24"/>
  <c r="M1570" i="24"/>
  <c r="AL1570" i="24"/>
  <c r="AM1570" i="24"/>
  <c r="AN1570" i="24"/>
  <c r="D1571" i="24"/>
  <c r="H1571" i="24"/>
  <c r="M1571" i="24"/>
  <c r="AL1571" i="24"/>
  <c r="AM1571" i="24"/>
  <c r="AN1571" i="24"/>
  <c r="D1572" i="24"/>
  <c r="H1572" i="24"/>
  <c r="M1572" i="24"/>
  <c r="AL1572" i="24"/>
  <c r="AM1572" i="24"/>
  <c r="AN1572" i="24"/>
  <c r="D1573" i="24"/>
  <c r="H1573" i="24"/>
  <c r="M1573" i="24"/>
  <c r="AL1573" i="24"/>
  <c r="AM1573" i="24"/>
  <c r="AN1573" i="24"/>
  <c r="D1574" i="24"/>
  <c r="H1574" i="24"/>
  <c r="M1574" i="24"/>
  <c r="AL1574" i="24"/>
  <c r="AM1574" i="24"/>
  <c r="AN1574" i="24"/>
  <c r="D1575" i="24"/>
  <c r="H1575" i="24"/>
  <c r="M1575" i="24"/>
  <c r="AL1575" i="24"/>
  <c r="AM1575" i="24"/>
  <c r="AN1575" i="24"/>
  <c r="D1576" i="24"/>
  <c r="H1576" i="24"/>
  <c r="M1576" i="24"/>
  <c r="AL1576" i="24"/>
  <c r="AM1576" i="24"/>
  <c r="AN1576" i="24"/>
  <c r="D1577" i="24"/>
  <c r="H1577" i="24"/>
  <c r="M1577" i="24"/>
  <c r="AL1577" i="24"/>
  <c r="AM1577" i="24"/>
  <c r="AN1577" i="24"/>
  <c r="D1578" i="24"/>
  <c r="H1578" i="24"/>
  <c r="M1578" i="24"/>
  <c r="AL1578" i="24"/>
  <c r="AM1578" i="24"/>
  <c r="AN1578" i="24"/>
  <c r="D1579" i="24"/>
  <c r="H1579" i="24"/>
  <c r="M1579" i="24"/>
  <c r="AL1579" i="24"/>
  <c r="AM1579" i="24"/>
  <c r="AN1579" i="24"/>
  <c r="D1580" i="24"/>
  <c r="H1580" i="24"/>
  <c r="M1580" i="24"/>
  <c r="AL1580" i="24"/>
  <c r="AM1580" i="24"/>
  <c r="AN1580" i="24"/>
  <c r="D1581" i="24"/>
  <c r="H1581" i="24"/>
  <c r="M1581" i="24"/>
  <c r="AL1581" i="24"/>
  <c r="AM1581" i="24"/>
  <c r="AN1581" i="24"/>
  <c r="D1582" i="24"/>
  <c r="H1582" i="24"/>
  <c r="M1582" i="24"/>
  <c r="AL1582" i="24"/>
  <c r="AM1582" i="24"/>
  <c r="AN1582" i="24"/>
  <c r="D1583" i="24"/>
  <c r="H1583" i="24"/>
  <c r="M1583" i="24"/>
  <c r="AL1583" i="24"/>
  <c r="AM1583" i="24"/>
  <c r="AN1583" i="24"/>
  <c r="D1584" i="24"/>
  <c r="H1584" i="24"/>
  <c r="M1584" i="24"/>
  <c r="AL1584" i="24"/>
  <c r="AM1584" i="24"/>
  <c r="AN1584" i="24"/>
  <c r="D1585" i="24"/>
  <c r="H1585" i="24"/>
  <c r="M1585" i="24"/>
  <c r="AL1585" i="24"/>
  <c r="AM1585" i="24"/>
  <c r="AN1585" i="24"/>
  <c r="D1586" i="24"/>
  <c r="H1586" i="24"/>
  <c r="M1586" i="24"/>
  <c r="AL1586" i="24"/>
  <c r="AM1586" i="24"/>
  <c r="AN1586" i="24"/>
  <c r="D1587" i="24"/>
  <c r="H1587" i="24"/>
  <c r="M1587" i="24"/>
  <c r="AL1587" i="24"/>
  <c r="AM1587" i="24"/>
  <c r="AN1587" i="24"/>
  <c r="D1588" i="24"/>
  <c r="H1588" i="24"/>
  <c r="M1588" i="24"/>
  <c r="AL1588" i="24"/>
  <c r="AM1588" i="24"/>
  <c r="AN1588" i="24"/>
  <c r="D1589" i="24"/>
  <c r="H1589" i="24"/>
  <c r="M1589" i="24"/>
  <c r="AL1589" i="24"/>
  <c r="AM1589" i="24"/>
  <c r="AN1589" i="24"/>
  <c r="D1590" i="24"/>
  <c r="H1590" i="24"/>
  <c r="M1590" i="24"/>
  <c r="AL1590" i="24"/>
  <c r="AM1590" i="24"/>
  <c r="AN1590" i="24"/>
  <c r="D1591" i="24"/>
  <c r="H1591" i="24"/>
  <c r="M1591" i="24"/>
  <c r="AL1591" i="24"/>
  <c r="AM1591" i="24"/>
  <c r="AN1591" i="24"/>
  <c r="D1592" i="24"/>
  <c r="H1592" i="24"/>
  <c r="M1592" i="24"/>
  <c r="AL1592" i="24"/>
  <c r="AM1592" i="24"/>
  <c r="AN1592" i="24"/>
  <c r="D1593" i="24"/>
  <c r="H1593" i="24"/>
  <c r="M1593" i="24"/>
  <c r="AL1593" i="24"/>
  <c r="AM1593" i="24"/>
  <c r="AN1593" i="24"/>
  <c r="D1594" i="24"/>
  <c r="H1594" i="24"/>
  <c r="M1594" i="24"/>
  <c r="AL1594" i="24"/>
  <c r="AM1594" i="24"/>
  <c r="AN1594" i="24"/>
  <c r="D1595" i="24"/>
  <c r="H1595" i="24"/>
  <c r="M1595" i="24"/>
  <c r="AL1595" i="24"/>
  <c r="AM1595" i="24"/>
  <c r="AN1595" i="24"/>
  <c r="D1596" i="24"/>
  <c r="H1596" i="24"/>
  <c r="M1596" i="24"/>
  <c r="AL1596" i="24"/>
  <c r="AM1596" i="24"/>
  <c r="AN1596" i="24"/>
  <c r="D1597" i="24"/>
  <c r="H1597" i="24"/>
  <c r="M1597" i="24"/>
  <c r="AL1597" i="24"/>
  <c r="AM1597" i="24"/>
  <c r="AN1597" i="24"/>
  <c r="D1598" i="24"/>
  <c r="H1598" i="24"/>
  <c r="M1598" i="24"/>
  <c r="AL1598" i="24"/>
  <c r="AM1598" i="24"/>
  <c r="AN1598" i="24"/>
  <c r="D1599" i="24"/>
  <c r="H1599" i="24"/>
  <c r="M1599" i="24"/>
  <c r="AL1599" i="24"/>
  <c r="AM1599" i="24"/>
  <c r="AN1599" i="24"/>
  <c r="D1600" i="24"/>
  <c r="H1600" i="24"/>
  <c r="M1600" i="24"/>
  <c r="AL1600" i="24"/>
  <c r="AM1600" i="24"/>
  <c r="AN1600" i="24"/>
  <c r="D1601" i="24"/>
  <c r="H1601" i="24"/>
  <c r="M1601" i="24"/>
  <c r="AL1601" i="24"/>
  <c r="AM1601" i="24"/>
  <c r="AN1601" i="24"/>
  <c r="D1602" i="24"/>
  <c r="H1602" i="24"/>
  <c r="M1602" i="24"/>
  <c r="AL1602" i="24"/>
  <c r="AM1602" i="24"/>
  <c r="AN1602" i="24"/>
  <c r="D1603" i="24"/>
  <c r="H1603" i="24"/>
  <c r="M1603" i="24"/>
  <c r="AL1603" i="24"/>
  <c r="AM1603" i="24"/>
  <c r="AN1603" i="24"/>
  <c r="D1604" i="24"/>
  <c r="H1604" i="24"/>
  <c r="M1604" i="24"/>
  <c r="AL1604" i="24"/>
  <c r="AM1604" i="24"/>
  <c r="AN1604" i="24"/>
  <c r="D1605" i="24"/>
  <c r="H1605" i="24"/>
  <c r="M1605" i="24"/>
  <c r="AL1605" i="24"/>
  <c r="AM1605" i="24"/>
  <c r="AN1605" i="24"/>
  <c r="D1606" i="24"/>
  <c r="H1606" i="24"/>
  <c r="M1606" i="24"/>
  <c r="AL1606" i="24"/>
  <c r="AM1606" i="24"/>
  <c r="AN1606" i="24"/>
  <c r="D1607" i="24"/>
  <c r="H1607" i="24"/>
  <c r="M1607" i="24"/>
  <c r="AL1607" i="24"/>
  <c r="AM1607" i="24"/>
  <c r="AN1607" i="24"/>
  <c r="D1608" i="24"/>
  <c r="H1608" i="24"/>
  <c r="M1608" i="24"/>
  <c r="AL1608" i="24"/>
  <c r="AM1608" i="24"/>
  <c r="AN1608" i="24"/>
  <c r="D1609" i="24"/>
  <c r="H1609" i="24"/>
  <c r="M1609" i="24"/>
  <c r="AL1609" i="24"/>
  <c r="AM1609" i="24"/>
  <c r="AN1609" i="24"/>
  <c r="D1610" i="24"/>
  <c r="H1610" i="24"/>
  <c r="M1610" i="24"/>
  <c r="AL1610" i="24"/>
  <c r="AM1610" i="24"/>
  <c r="AN1610" i="24"/>
  <c r="D1611" i="24"/>
  <c r="H1611" i="24"/>
  <c r="M1611" i="24"/>
  <c r="AL1611" i="24"/>
  <c r="AM1611" i="24"/>
  <c r="AN1611" i="24"/>
  <c r="D1612" i="24"/>
  <c r="H1612" i="24"/>
  <c r="M1612" i="24"/>
  <c r="AL1612" i="24"/>
  <c r="AM1612" i="24"/>
  <c r="AN1612" i="24"/>
  <c r="D1613" i="24"/>
  <c r="H1613" i="24"/>
  <c r="M1613" i="24"/>
  <c r="AL1613" i="24"/>
  <c r="AM1613" i="24"/>
  <c r="AN1613" i="24"/>
  <c r="D1614" i="24"/>
  <c r="H1614" i="24"/>
  <c r="M1614" i="24"/>
  <c r="AL1614" i="24"/>
  <c r="AM1614" i="24"/>
  <c r="AN1614" i="24"/>
  <c r="D1615" i="24"/>
  <c r="H1615" i="24"/>
  <c r="M1615" i="24"/>
  <c r="AL1615" i="24"/>
  <c r="AM1615" i="24"/>
  <c r="AN1615" i="24"/>
  <c r="D1616" i="24"/>
  <c r="H1616" i="24"/>
  <c r="M1616" i="24"/>
  <c r="AL1616" i="24"/>
  <c r="AM1616" i="24"/>
  <c r="AN1616" i="24"/>
  <c r="D1617" i="24"/>
  <c r="H1617" i="24"/>
  <c r="M1617" i="24"/>
  <c r="AL1617" i="24"/>
  <c r="AM1617" i="24"/>
  <c r="AN1617" i="24"/>
  <c r="D1618" i="24"/>
  <c r="H1618" i="24"/>
  <c r="M1618" i="24"/>
  <c r="AL1618" i="24"/>
  <c r="AM1618" i="24"/>
  <c r="AN1618" i="24"/>
  <c r="D1619" i="24"/>
  <c r="H1619" i="24"/>
  <c r="M1619" i="24"/>
  <c r="AL1619" i="24"/>
  <c r="AM1619" i="24"/>
  <c r="AN1619" i="24"/>
  <c r="D1620" i="24"/>
  <c r="H1620" i="24"/>
  <c r="M1620" i="24"/>
  <c r="AL1620" i="24"/>
  <c r="AM1620" i="24"/>
  <c r="AN1620" i="24"/>
  <c r="D1621" i="24"/>
  <c r="H1621" i="24"/>
  <c r="M1621" i="24"/>
  <c r="AL1621" i="24"/>
  <c r="AM1621" i="24"/>
  <c r="AN1621" i="24"/>
  <c r="D1622" i="24"/>
  <c r="H1622" i="24"/>
  <c r="M1622" i="24"/>
  <c r="AL1622" i="24"/>
  <c r="AM1622" i="24"/>
  <c r="AN1622" i="24"/>
  <c r="D1623" i="24"/>
  <c r="H1623" i="24"/>
  <c r="M1623" i="24"/>
  <c r="AL1623" i="24"/>
  <c r="AM1623" i="24"/>
  <c r="AN1623" i="24"/>
  <c r="D1624" i="24"/>
  <c r="H1624" i="24"/>
  <c r="M1624" i="24"/>
  <c r="AL1624" i="24"/>
  <c r="AM1624" i="24"/>
  <c r="AN1624" i="24"/>
  <c r="D1625" i="24"/>
  <c r="H1625" i="24"/>
  <c r="M1625" i="24"/>
  <c r="AL1625" i="24"/>
  <c r="AM1625" i="24"/>
  <c r="AN1625" i="24"/>
  <c r="D1626" i="24"/>
  <c r="H1626" i="24"/>
  <c r="M1626" i="24"/>
  <c r="AL1626" i="24"/>
  <c r="AM1626" i="24"/>
  <c r="AN1626" i="24"/>
  <c r="D1627" i="24"/>
  <c r="H1627" i="24"/>
  <c r="M1627" i="24"/>
  <c r="AL1627" i="24"/>
  <c r="AM1627" i="24"/>
  <c r="AN1627" i="24"/>
  <c r="D1628" i="24"/>
  <c r="H1628" i="24"/>
  <c r="M1628" i="24"/>
  <c r="AL1628" i="24"/>
  <c r="AM1628" i="24"/>
  <c r="AN1628" i="24"/>
  <c r="D1629" i="24"/>
  <c r="H1629" i="24"/>
  <c r="M1629" i="24"/>
  <c r="AL1629" i="24"/>
  <c r="AM1629" i="24"/>
  <c r="AN1629" i="24"/>
  <c r="D1630" i="24"/>
  <c r="H1630" i="24"/>
  <c r="M1630" i="24"/>
  <c r="AL1630" i="24"/>
  <c r="AM1630" i="24"/>
  <c r="AN1630" i="24"/>
  <c r="D1631" i="24"/>
  <c r="H1631" i="24"/>
  <c r="M1631" i="24"/>
  <c r="AL1631" i="24"/>
  <c r="AM1631" i="24"/>
  <c r="AN1631" i="24"/>
  <c r="D1632" i="24"/>
  <c r="H1632" i="24"/>
  <c r="M1632" i="24"/>
  <c r="AL1632" i="24"/>
  <c r="AM1632" i="24"/>
  <c r="AN1632" i="24"/>
  <c r="D1633" i="24"/>
  <c r="H1633" i="24"/>
  <c r="M1633" i="24"/>
  <c r="AL1633" i="24"/>
  <c r="AM1633" i="24"/>
  <c r="AN1633" i="24"/>
  <c r="D1634" i="24"/>
  <c r="H1634" i="24"/>
  <c r="M1634" i="24"/>
  <c r="AL1634" i="24"/>
  <c r="AM1634" i="24"/>
  <c r="AN1634" i="24"/>
  <c r="D1635" i="24"/>
  <c r="H1635" i="24"/>
  <c r="M1635" i="24"/>
  <c r="AL1635" i="24"/>
  <c r="AM1635" i="24"/>
  <c r="AN1635" i="24"/>
  <c r="D1636" i="24"/>
  <c r="H1636" i="24"/>
  <c r="M1636" i="24"/>
  <c r="AL1636" i="24"/>
  <c r="AM1636" i="24"/>
  <c r="AN1636" i="24"/>
  <c r="D1637" i="24"/>
  <c r="H1637" i="24"/>
  <c r="M1637" i="24"/>
  <c r="AL1637" i="24"/>
  <c r="AM1637" i="24"/>
  <c r="AN1637" i="24"/>
  <c r="D1638" i="24"/>
  <c r="H1638" i="24"/>
  <c r="M1638" i="24"/>
  <c r="AL1638" i="24"/>
  <c r="AM1638" i="24"/>
  <c r="AN1638" i="24"/>
  <c r="D1639" i="24"/>
  <c r="H1639" i="24"/>
  <c r="M1639" i="24"/>
  <c r="AL1639" i="24"/>
  <c r="AM1639" i="24"/>
  <c r="AN1639" i="24"/>
  <c r="D1640" i="24"/>
  <c r="H1640" i="24"/>
  <c r="M1640" i="24"/>
  <c r="AL1640" i="24"/>
  <c r="AM1640" i="24"/>
  <c r="AN1640" i="24"/>
  <c r="D1641" i="24"/>
  <c r="H1641" i="24"/>
  <c r="M1641" i="24"/>
  <c r="AL1641" i="24"/>
  <c r="AM1641" i="24"/>
  <c r="AN1641" i="24"/>
  <c r="D1642" i="24"/>
  <c r="H1642" i="24"/>
  <c r="M1642" i="24"/>
  <c r="AL1642" i="24"/>
  <c r="AM1642" i="24"/>
  <c r="AN1642" i="24"/>
  <c r="D1643" i="24"/>
  <c r="H1643" i="24"/>
  <c r="M1643" i="24"/>
  <c r="AL1643" i="24"/>
  <c r="AM1643" i="24"/>
  <c r="AN1643" i="24"/>
  <c r="D1644" i="24"/>
  <c r="H1644" i="24"/>
  <c r="M1644" i="24"/>
  <c r="AL1644" i="24"/>
  <c r="AM1644" i="24"/>
  <c r="AN1644" i="24"/>
  <c r="D1645" i="24"/>
  <c r="H1645" i="24"/>
  <c r="M1645" i="24"/>
  <c r="AL1645" i="24"/>
  <c r="AM1645" i="24"/>
  <c r="AN1645" i="24"/>
  <c r="D1646" i="24"/>
  <c r="H1646" i="24"/>
  <c r="M1646" i="24"/>
  <c r="AL1646" i="24"/>
  <c r="AM1646" i="24"/>
  <c r="AN1646" i="24"/>
  <c r="D1647" i="24"/>
  <c r="H1647" i="24"/>
  <c r="M1647" i="24"/>
  <c r="AL1647" i="24"/>
  <c r="AM1647" i="24"/>
  <c r="AN1647" i="24"/>
  <c r="D1648" i="24"/>
  <c r="H1648" i="24"/>
  <c r="M1648" i="24"/>
  <c r="AL1648" i="24"/>
  <c r="AM1648" i="24"/>
  <c r="AN1648" i="24"/>
  <c r="D1649" i="24"/>
  <c r="H1649" i="24"/>
  <c r="M1649" i="24"/>
  <c r="AL1649" i="24"/>
  <c r="AM1649" i="24"/>
  <c r="AN1649" i="24"/>
  <c r="D1650" i="24"/>
  <c r="H1650" i="24"/>
  <c r="M1650" i="24"/>
  <c r="AL1650" i="24"/>
  <c r="AM1650" i="24"/>
  <c r="AN1650" i="24"/>
  <c r="D1651" i="24"/>
  <c r="H1651" i="24"/>
  <c r="M1651" i="24"/>
  <c r="AL1651" i="24"/>
  <c r="AM1651" i="24"/>
  <c r="AN1651" i="24"/>
  <c r="D1652" i="24"/>
  <c r="H1652" i="24"/>
  <c r="M1652" i="24"/>
  <c r="AL1652" i="24"/>
  <c r="AM1652" i="24"/>
  <c r="AN1652" i="24"/>
  <c r="D1653" i="24"/>
  <c r="H1653" i="24"/>
  <c r="M1653" i="24"/>
  <c r="AL1653" i="24"/>
  <c r="AM1653" i="24"/>
  <c r="AN1653" i="24"/>
  <c r="D1654" i="24"/>
  <c r="H1654" i="24"/>
  <c r="M1654" i="24"/>
  <c r="AL1654" i="24"/>
  <c r="AM1654" i="24"/>
  <c r="AN1654" i="24"/>
  <c r="D1655" i="24"/>
  <c r="H1655" i="24"/>
  <c r="M1655" i="24"/>
  <c r="AL1655" i="24"/>
  <c r="AM1655" i="24"/>
  <c r="AN1655" i="24"/>
  <c r="D1656" i="24"/>
  <c r="H1656" i="24"/>
  <c r="M1656" i="24"/>
  <c r="AL1656" i="24"/>
  <c r="AM1656" i="24"/>
  <c r="AN1656" i="24"/>
  <c r="D1657" i="24"/>
  <c r="H1657" i="24"/>
  <c r="M1657" i="24"/>
  <c r="AL1657" i="24"/>
  <c r="AM1657" i="24"/>
  <c r="AN1657" i="24"/>
  <c r="D1658" i="24"/>
  <c r="H1658" i="24"/>
  <c r="M1658" i="24"/>
  <c r="AL1658" i="24"/>
  <c r="AM1658" i="24"/>
  <c r="AN1658" i="24"/>
  <c r="D1659" i="24"/>
  <c r="H1659" i="24"/>
  <c r="M1659" i="24"/>
  <c r="AL1659" i="24"/>
  <c r="AM1659" i="24"/>
  <c r="AN1659" i="24"/>
  <c r="D1660" i="24"/>
  <c r="H1660" i="24"/>
  <c r="M1660" i="24"/>
  <c r="AL1660" i="24"/>
  <c r="AM1660" i="24"/>
  <c r="AN1660" i="24"/>
  <c r="D1661" i="24"/>
  <c r="H1661" i="24"/>
  <c r="M1661" i="24"/>
  <c r="AL1661" i="24"/>
  <c r="AM1661" i="24"/>
  <c r="AN1661" i="24"/>
  <c r="D1662" i="24"/>
  <c r="H1662" i="24"/>
  <c r="M1662" i="24"/>
  <c r="AL1662" i="24"/>
  <c r="AM1662" i="24"/>
  <c r="AN1662" i="24"/>
  <c r="D1663" i="24"/>
  <c r="H1663" i="24"/>
  <c r="M1663" i="24"/>
  <c r="AL1663" i="24"/>
  <c r="AM1663" i="24"/>
  <c r="AN1663" i="24"/>
  <c r="D1664" i="24"/>
  <c r="H1664" i="24"/>
  <c r="M1664" i="24"/>
  <c r="AL1664" i="24"/>
  <c r="AM1664" i="24"/>
  <c r="AN1664" i="24"/>
  <c r="D1665" i="24"/>
  <c r="H1665" i="24"/>
  <c r="M1665" i="24"/>
  <c r="AL1665" i="24"/>
  <c r="AM1665" i="24"/>
  <c r="AN1665" i="24"/>
  <c r="D1666" i="24"/>
  <c r="H1666" i="24"/>
  <c r="M1666" i="24"/>
  <c r="AL1666" i="24"/>
  <c r="AM1666" i="24"/>
  <c r="AN1666" i="24"/>
  <c r="D1667" i="24"/>
  <c r="H1667" i="24"/>
  <c r="M1667" i="24"/>
  <c r="AL1667" i="24"/>
  <c r="AM1667" i="24"/>
  <c r="AN1667" i="24"/>
  <c r="D1668" i="24"/>
  <c r="H1668" i="24"/>
  <c r="M1668" i="24"/>
  <c r="AL1668" i="24"/>
  <c r="AM1668" i="24"/>
  <c r="AN1668" i="24"/>
  <c r="D1669" i="24"/>
  <c r="H1669" i="24"/>
  <c r="M1669" i="24"/>
  <c r="AL1669" i="24"/>
  <c r="AM1669" i="24"/>
  <c r="AN1669" i="24"/>
  <c r="D1670" i="24"/>
  <c r="H1670" i="24"/>
  <c r="M1670" i="24"/>
  <c r="AL1670" i="24"/>
  <c r="AM1670" i="24"/>
  <c r="AN1670" i="24"/>
  <c r="D1671" i="24"/>
  <c r="H1671" i="24"/>
  <c r="M1671" i="24"/>
  <c r="AL1671" i="24"/>
  <c r="AM1671" i="24"/>
  <c r="AN1671" i="24"/>
  <c r="D1672" i="24"/>
  <c r="H1672" i="24"/>
  <c r="M1672" i="24"/>
  <c r="AL1672" i="24"/>
  <c r="AM1672" i="24"/>
  <c r="AN1672" i="24"/>
  <c r="D1673" i="24"/>
  <c r="H1673" i="24"/>
  <c r="M1673" i="24"/>
  <c r="AL1673" i="24"/>
  <c r="AM1673" i="24"/>
  <c r="AN1673" i="24"/>
  <c r="D1674" i="24"/>
  <c r="H1674" i="24"/>
  <c r="M1674" i="24"/>
  <c r="AL1674" i="24"/>
  <c r="AM1674" i="24"/>
  <c r="AN1674" i="24"/>
  <c r="D1675" i="24"/>
  <c r="H1675" i="24"/>
  <c r="M1675" i="24"/>
  <c r="AL1675" i="24"/>
  <c r="AM1675" i="24"/>
  <c r="AN1675" i="24"/>
  <c r="D1676" i="24"/>
  <c r="H1676" i="24"/>
  <c r="M1676" i="24"/>
  <c r="AL1676" i="24"/>
  <c r="AM1676" i="24"/>
  <c r="AN1676" i="24"/>
  <c r="D1677" i="24"/>
  <c r="H1677" i="24"/>
  <c r="M1677" i="24"/>
  <c r="AL1677" i="24"/>
  <c r="AM1677" i="24"/>
  <c r="AN1677" i="24"/>
  <c r="D1678" i="24"/>
  <c r="H1678" i="24"/>
  <c r="M1678" i="24"/>
  <c r="AL1678" i="24"/>
  <c r="AM1678" i="24"/>
  <c r="AN1678" i="24"/>
  <c r="D1679" i="24"/>
  <c r="H1679" i="24"/>
  <c r="M1679" i="24"/>
  <c r="AL1679" i="24"/>
  <c r="AM1679" i="24"/>
  <c r="AN1679" i="24"/>
  <c r="D1680" i="24"/>
  <c r="H1680" i="24"/>
  <c r="M1680" i="24"/>
  <c r="AL1680" i="24"/>
  <c r="AM1680" i="24"/>
  <c r="AN1680" i="24"/>
  <c r="D1681" i="24"/>
  <c r="H1681" i="24"/>
  <c r="M1681" i="24"/>
  <c r="AL1681" i="24"/>
  <c r="AM1681" i="24"/>
  <c r="AN1681" i="24"/>
  <c r="D1682" i="24"/>
  <c r="H1682" i="24"/>
  <c r="M1682" i="24"/>
  <c r="AL1682" i="24"/>
  <c r="AM1682" i="24"/>
  <c r="AN1682" i="24"/>
  <c r="D1683" i="24"/>
  <c r="H1683" i="24"/>
  <c r="M1683" i="24"/>
  <c r="AL1683" i="24"/>
  <c r="AM1683" i="24"/>
  <c r="AN1683" i="24"/>
  <c r="D1684" i="24"/>
  <c r="H1684" i="24"/>
  <c r="M1684" i="24"/>
  <c r="AL1684" i="24"/>
  <c r="AM1684" i="24"/>
  <c r="AN1684" i="24"/>
  <c r="D1685" i="24"/>
  <c r="H1685" i="24"/>
  <c r="M1685" i="24"/>
  <c r="AL1685" i="24"/>
  <c r="AM1685" i="24"/>
  <c r="AN1685" i="24"/>
  <c r="D1686" i="24"/>
  <c r="H1686" i="24"/>
  <c r="M1686" i="24"/>
  <c r="AL1686" i="24"/>
  <c r="AM1686" i="24"/>
  <c r="AN1686" i="24"/>
  <c r="D1687" i="24"/>
  <c r="H1687" i="24"/>
  <c r="M1687" i="24"/>
  <c r="AL1687" i="24"/>
  <c r="AM1687" i="24"/>
  <c r="AN1687" i="24"/>
  <c r="D1688" i="24"/>
  <c r="H1688" i="24"/>
  <c r="M1688" i="24"/>
  <c r="AL1688" i="24"/>
  <c r="AM1688" i="24"/>
  <c r="AN1688" i="24"/>
  <c r="D1689" i="24"/>
  <c r="H1689" i="24"/>
  <c r="M1689" i="24"/>
  <c r="AL1689" i="24"/>
  <c r="AM1689" i="24"/>
  <c r="AN1689" i="24"/>
  <c r="D1690" i="24"/>
  <c r="H1690" i="24"/>
  <c r="M1690" i="24"/>
  <c r="AL1690" i="24"/>
  <c r="AM1690" i="24"/>
  <c r="AN1690" i="24"/>
  <c r="D1691" i="24"/>
  <c r="H1691" i="24"/>
  <c r="M1691" i="24"/>
  <c r="AL1691" i="24"/>
  <c r="AM1691" i="24"/>
  <c r="AN1691" i="24"/>
  <c r="D1692" i="24"/>
  <c r="H1692" i="24"/>
  <c r="M1692" i="24"/>
  <c r="AL1692" i="24"/>
  <c r="AM1692" i="24"/>
  <c r="AN1692" i="24"/>
  <c r="D1693" i="24"/>
  <c r="H1693" i="24"/>
  <c r="M1693" i="24"/>
  <c r="AL1693" i="24"/>
  <c r="AM1693" i="24"/>
  <c r="AN1693" i="24"/>
  <c r="D1694" i="24"/>
  <c r="H1694" i="24"/>
  <c r="M1694" i="24"/>
  <c r="AL1694" i="24"/>
  <c r="AM1694" i="24"/>
  <c r="AN1694" i="24"/>
  <c r="D1695" i="24"/>
  <c r="H1695" i="24"/>
  <c r="M1695" i="24"/>
  <c r="AL1695" i="24"/>
  <c r="AM1695" i="24"/>
  <c r="AN1695" i="24"/>
  <c r="D1696" i="24"/>
  <c r="H1696" i="24"/>
  <c r="M1696" i="24"/>
  <c r="AL1696" i="24"/>
  <c r="AM1696" i="24"/>
  <c r="AN1696" i="24"/>
  <c r="D1697" i="24"/>
  <c r="H1697" i="24"/>
  <c r="M1697" i="24"/>
  <c r="AL1697" i="24"/>
  <c r="AM1697" i="24"/>
  <c r="AN1697" i="24"/>
  <c r="D1698" i="24"/>
  <c r="H1698" i="24"/>
  <c r="M1698" i="24"/>
  <c r="AL1698" i="24"/>
  <c r="AM1698" i="24"/>
  <c r="AN1698" i="24"/>
  <c r="D1699" i="24"/>
  <c r="H1699" i="24"/>
  <c r="M1699" i="24"/>
  <c r="AL1699" i="24"/>
  <c r="AM1699" i="24"/>
  <c r="AN1699" i="24"/>
  <c r="D1700" i="24"/>
  <c r="H1700" i="24"/>
  <c r="M1700" i="24"/>
  <c r="AL1700" i="24"/>
  <c r="AM1700" i="24"/>
  <c r="AN1700" i="24"/>
  <c r="D1701" i="24"/>
  <c r="H1701" i="24"/>
  <c r="M1701" i="24"/>
  <c r="AL1701" i="24"/>
  <c r="AM1701" i="24"/>
  <c r="AN1701" i="24"/>
  <c r="D1702" i="24"/>
  <c r="H1702" i="24"/>
  <c r="M1702" i="24"/>
  <c r="AL1702" i="24"/>
  <c r="AM1702" i="24"/>
  <c r="AN1702" i="24"/>
  <c r="D1703" i="24"/>
  <c r="H1703" i="24"/>
  <c r="M1703" i="24"/>
  <c r="AL1703" i="24"/>
  <c r="AM1703" i="24"/>
  <c r="AN1703" i="24"/>
  <c r="D1704" i="24"/>
  <c r="H1704" i="24"/>
  <c r="M1704" i="24"/>
  <c r="AL1704" i="24"/>
  <c r="AM1704" i="24"/>
  <c r="AN1704" i="24"/>
  <c r="D1705" i="24"/>
  <c r="H1705" i="24"/>
  <c r="M1705" i="24"/>
  <c r="AL1705" i="24"/>
  <c r="AM1705" i="24"/>
  <c r="AN1705" i="24"/>
  <c r="D1706" i="24"/>
  <c r="H1706" i="24"/>
  <c r="M1706" i="24"/>
  <c r="AL1706" i="24"/>
  <c r="AM1706" i="24"/>
  <c r="AN1706" i="24"/>
  <c r="D1707" i="24"/>
  <c r="H1707" i="24"/>
  <c r="M1707" i="24"/>
  <c r="AL1707" i="24"/>
  <c r="AM1707" i="24"/>
  <c r="AN1707" i="24"/>
  <c r="D1708" i="24"/>
  <c r="H1708" i="24"/>
  <c r="M1708" i="24"/>
  <c r="AL1708" i="24"/>
  <c r="AM1708" i="24"/>
  <c r="AN1708" i="24"/>
  <c r="D1709" i="24"/>
  <c r="H1709" i="24"/>
  <c r="M1709" i="24"/>
  <c r="AL1709" i="24"/>
  <c r="AM1709" i="24"/>
  <c r="AN1709" i="24"/>
  <c r="D1710" i="24"/>
  <c r="H1710" i="24"/>
  <c r="M1710" i="24"/>
  <c r="AL1710" i="24"/>
  <c r="AM1710" i="24"/>
  <c r="AN1710" i="24"/>
  <c r="D1711" i="24"/>
  <c r="H1711" i="24"/>
  <c r="M1711" i="24"/>
  <c r="AL1711" i="24"/>
  <c r="AM1711" i="24"/>
  <c r="AN1711" i="24"/>
  <c r="D1712" i="24"/>
  <c r="H1712" i="24"/>
  <c r="M1712" i="24"/>
  <c r="AL1712" i="24"/>
  <c r="AM1712" i="24"/>
  <c r="AN1712" i="24"/>
  <c r="D1713" i="24"/>
  <c r="H1713" i="24"/>
  <c r="M1713" i="24"/>
  <c r="AL1713" i="24"/>
  <c r="AM1713" i="24"/>
  <c r="AN1713" i="24"/>
  <c r="D1714" i="24"/>
  <c r="H1714" i="24"/>
  <c r="M1714" i="24"/>
  <c r="AL1714" i="24"/>
  <c r="AM1714" i="24"/>
  <c r="AN1714" i="24"/>
  <c r="D1715" i="24"/>
  <c r="H1715" i="24"/>
  <c r="M1715" i="24"/>
  <c r="AL1715" i="24"/>
  <c r="AM1715" i="24"/>
  <c r="AN1715" i="24"/>
  <c r="D1716" i="24"/>
  <c r="H1716" i="24"/>
  <c r="M1716" i="24"/>
  <c r="AL1716" i="24"/>
  <c r="AM1716" i="24"/>
  <c r="AN1716" i="24"/>
  <c r="D1717" i="24"/>
  <c r="H1717" i="24"/>
  <c r="M1717" i="24"/>
  <c r="AL1717" i="24"/>
  <c r="AM1717" i="24"/>
  <c r="AN1717" i="24"/>
  <c r="D1718" i="24"/>
  <c r="H1718" i="24"/>
  <c r="M1718" i="24"/>
  <c r="AL1718" i="24"/>
  <c r="AM1718" i="24"/>
  <c r="AN1718" i="24"/>
  <c r="D1719" i="24"/>
  <c r="H1719" i="24"/>
  <c r="M1719" i="24"/>
  <c r="AL1719" i="24"/>
  <c r="AM1719" i="24"/>
  <c r="AN1719" i="24"/>
  <c r="D1720" i="24"/>
  <c r="H1720" i="24"/>
  <c r="M1720" i="24"/>
  <c r="AL1720" i="24"/>
  <c r="AM1720" i="24"/>
  <c r="AN1720" i="24"/>
  <c r="D1721" i="24"/>
  <c r="H1721" i="24"/>
  <c r="M1721" i="24"/>
  <c r="AL1721" i="24"/>
  <c r="AM1721" i="24"/>
  <c r="AN1721" i="24"/>
  <c r="D1722" i="24"/>
  <c r="H1722" i="24"/>
  <c r="M1722" i="24"/>
  <c r="AL1722" i="24"/>
  <c r="AM1722" i="24"/>
  <c r="AN1722" i="24"/>
  <c r="D1723" i="24"/>
  <c r="H1723" i="24"/>
  <c r="M1723" i="24"/>
  <c r="AL1723" i="24"/>
  <c r="AM1723" i="24"/>
  <c r="AN1723" i="24"/>
  <c r="D1724" i="24"/>
  <c r="H1724" i="24"/>
  <c r="M1724" i="24"/>
  <c r="AL1724" i="24"/>
  <c r="AM1724" i="24"/>
  <c r="AN1724" i="24"/>
  <c r="D1725" i="24"/>
  <c r="H1725" i="24"/>
  <c r="M1725" i="24"/>
  <c r="AL1725" i="24"/>
  <c r="AM1725" i="24"/>
  <c r="AN1725" i="24"/>
  <c r="D1726" i="24"/>
  <c r="H1726" i="24"/>
  <c r="M1726" i="24"/>
  <c r="AL1726" i="24"/>
  <c r="AM1726" i="24"/>
  <c r="AN1726" i="24"/>
  <c r="D1727" i="24"/>
  <c r="H1727" i="24"/>
  <c r="M1727" i="24"/>
  <c r="AL1727" i="24"/>
  <c r="AM1727" i="24"/>
  <c r="AN1727" i="24"/>
  <c r="D1728" i="24"/>
  <c r="H1728" i="24"/>
  <c r="M1728" i="24"/>
  <c r="AL1728" i="24"/>
  <c r="AM1728" i="24"/>
  <c r="AN1728" i="24"/>
  <c r="D1729" i="24"/>
  <c r="H1729" i="24"/>
  <c r="M1729" i="24"/>
  <c r="AL1729" i="24"/>
  <c r="AM1729" i="24"/>
  <c r="AN1729" i="24"/>
  <c r="D1730" i="24"/>
  <c r="H1730" i="24"/>
  <c r="M1730" i="24"/>
  <c r="AL1730" i="24"/>
  <c r="AM1730" i="24"/>
  <c r="AN1730" i="24"/>
  <c r="D1731" i="24"/>
  <c r="H1731" i="24"/>
  <c r="M1731" i="24"/>
  <c r="AL1731" i="24"/>
  <c r="AM1731" i="24"/>
  <c r="AN1731" i="24"/>
  <c r="D1732" i="24"/>
  <c r="H1732" i="24"/>
  <c r="M1732" i="24"/>
  <c r="AL1732" i="24"/>
  <c r="AM1732" i="24"/>
  <c r="AN1732" i="24"/>
  <c r="D1733" i="24"/>
  <c r="H1733" i="24"/>
  <c r="M1733" i="24"/>
  <c r="AL1733" i="24"/>
  <c r="AM1733" i="24"/>
  <c r="AN1733" i="24"/>
  <c r="D1734" i="24"/>
  <c r="H1734" i="24"/>
  <c r="M1734" i="24"/>
  <c r="AL1734" i="24"/>
  <c r="AM1734" i="24"/>
  <c r="AN1734" i="24"/>
  <c r="D1735" i="24"/>
  <c r="H1735" i="24"/>
  <c r="M1735" i="24"/>
  <c r="AL1735" i="24"/>
  <c r="AM1735" i="24"/>
  <c r="AN1735" i="24"/>
  <c r="D1736" i="24"/>
  <c r="H1736" i="24"/>
  <c r="M1736" i="24"/>
  <c r="AL1736" i="24"/>
  <c r="AM1736" i="24"/>
  <c r="AN1736" i="24"/>
  <c r="D1737" i="24"/>
  <c r="H1737" i="24"/>
  <c r="M1737" i="24"/>
  <c r="AL1737" i="24"/>
  <c r="AM1737" i="24"/>
  <c r="AN1737" i="24"/>
  <c r="D1738" i="24"/>
  <c r="H1738" i="24"/>
  <c r="M1738" i="24"/>
  <c r="AL1738" i="24"/>
  <c r="AM1738" i="24"/>
  <c r="AN1738" i="24"/>
  <c r="D1739" i="24"/>
  <c r="H1739" i="24"/>
  <c r="M1739" i="24"/>
  <c r="AL1739" i="24"/>
  <c r="AM1739" i="24"/>
  <c r="AN1739" i="24"/>
  <c r="D1740" i="24"/>
  <c r="H1740" i="24"/>
  <c r="M1740" i="24"/>
  <c r="AL1740" i="24"/>
  <c r="AM1740" i="24"/>
  <c r="AN1740" i="24"/>
  <c r="D1741" i="24"/>
  <c r="H1741" i="24"/>
  <c r="M1741" i="24"/>
  <c r="AL1741" i="24"/>
  <c r="AM1741" i="24"/>
  <c r="AN1741" i="24"/>
  <c r="D1742" i="24"/>
  <c r="H1742" i="24"/>
  <c r="M1742" i="24"/>
  <c r="AL1742" i="24"/>
  <c r="AM1742" i="24"/>
  <c r="AN1742" i="24"/>
  <c r="D1743" i="24"/>
  <c r="H1743" i="24"/>
  <c r="M1743" i="24"/>
  <c r="AL1743" i="24"/>
  <c r="AM1743" i="24"/>
  <c r="AN1743" i="24"/>
  <c r="D1744" i="24"/>
  <c r="H1744" i="24"/>
  <c r="M1744" i="24"/>
  <c r="AL1744" i="24"/>
  <c r="AM1744" i="24"/>
  <c r="AN1744" i="24"/>
  <c r="D1745" i="24"/>
  <c r="H1745" i="24"/>
  <c r="M1745" i="24"/>
  <c r="AL1745" i="24"/>
  <c r="AM1745" i="24"/>
  <c r="AN1745" i="24"/>
  <c r="D1746" i="24"/>
  <c r="H1746" i="24"/>
  <c r="M1746" i="24"/>
  <c r="AL1746" i="24"/>
  <c r="AM1746" i="24"/>
  <c r="AN1746" i="24"/>
  <c r="D1747" i="24"/>
  <c r="H1747" i="24"/>
  <c r="M1747" i="24"/>
  <c r="AL1747" i="24"/>
  <c r="AM1747" i="24"/>
  <c r="AN1747" i="24"/>
  <c r="D1748" i="24"/>
  <c r="H1748" i="24"/>
  <c r="M1748" i="24"/>
  <c r="AL1748" i="24"/>
  <c r="AM1748" i="24"/>
  <c r="AN1748" i="24"/>
  <c r="D1749" i="24"/>
  <c r="H1749" i="24"/>
  <c r="M1749" i="24"/>
  <c r="AL1749" i="24"/>
  <c r="AM1749" i="24"/>
  <c r="AN1749" i="24"/>
  <c r="D1750" i="24"/>
  <c r="H1750" i="24"/>
  <c r="M1750" i="24"/>
  <c r="AL1750" i="24"/>
  <c r="AM1750" i="24"/>
  <c r="AN1750" i="24"/>
  <c r="D1751" i="24"/>
  <c r="H1751" i="24"/>
  <c r="M1751" i="24"/>
  <c r="AL1751" i="24"/>
  <c r="AM1751" i="24"/>
  <c r="AN1751" i="24"/>
  <c r="D1752" i="24"/>
  <c r="H1752" i="24"/>
  <c r="M1752" i="24"/>
  <c r="AL1752" i="24"/>
  <c r="AM1752" i="24"/>
  <c r="AN1752" i="24"/>
  <c r="D1753" i="24"/>
  <c r="H1753" i="24"/>
  <c r="M1753" i="24"/>
  <c r="AL1753" i="24"/>
  <c r="AM1753" i="24"/>
  <c r="AN1753" i="24"/>
  <c r="D1754" i="24"/>
  <c r="H1754" i="24"/>
  <c r="M1754" i="24"/>
  <c r="AL1754" i="24"/>
  <c r="AM1754" i="24"/>
  <c r="AN1754" i="24"/>
  <c r="D1755" i="24"/>
  <c r="H1755" i="24"/>
  <c r="M1755" i="24"/>
  <c r="AL1755" i="24"/>
  <c r="AM1755" i="24"/>
  <c r="AN1755" i="24"/>
  <c r="D1756" i="24"/>
  <c r="H1756" i="24"/>
  <c r="M1756" i="24"/>
  <c r="AL1756" i="24"/>
  <c r="AM1756" i="24"/>
  <c r="AN1756" i="24"/>
  <c r="D1757" i="24"/>
  <c r="H1757" i="24"/>
  <c r="M1757" i="24"/>
  <c r="AL1757" i="24"/>
  <c r="AM1757" i="24"/>
  <c r="AN1757" i="24"/>
  <c r="D1758" i="24"/>
  <c r="H1758" i="24"/>
  <c r="M1758" i="24"/>
  <c r="AL1758" i="24"/>
  <c r="AM1758" i="24"/>
  <c r="AN1758" i="24"/>
  <c r="D1759" i="24"/>
  <c r="H1759" i="24"/>
  <c r="M1759" i="24"/>
  <c r="AL1759" i="24"/>
  <c r="AM1759" i="24"/>
  <c r="AN1759" i="24"/>
  <c r="D1760" i="24"/>
  <c r="H1760" i="24"/>
  <c r="M1760" i="24"/>
  <c r="AL1760" i="24"/>
  <c r="AM1760" i="24"/>
  <c r="AN1760" i="24"/>
  <c r="D1761" i="24"/>
  <c r="H1761" i="24"/>
  <c r="M1761" i="24"/>
  <c r="AL1761" i="24"/>
  <c r="AM1761" i="24"/>
  <c r="AN1761" i="24"/>
  <c r="D1762" i="24"/>
  <c r="H1762" i="24"/>
  <c r="M1762" i="24"/>
  <c r="AL1762" i="24"/>
  <c r="AM1762" i="24"/>
  <c r="AN1762" i="24"/>
  <c r="D1763" i="24"/>
  <c r="H1763" i="24"/>
  <c r="M1763" i="24"/>
  <c r="AL1763" i="24"/>
  <c r="AM1763" i="24"/>
  <c r="AN1763" i="24"/>
  <c r="D1764" i="24"/>
  <c r="H1764" i="24"/>
  <c r="M1764" i="24"/>
  <c r="AL1764" i="24"/>
  <c r="AM1764" i="24"/>
  <c r="AN1764" i="24"/>
  <c r="D1765" i="24"/>
  <c r="H1765" i="24"/>
  <c r="M1765" i="24"/>
  <c r="AL1765" i="24"/>
  <c r="AM1765" i="24"/>
  <c r="AN1765" i="24"/>
  <c r="D1766" i="24"/>
  <c r="H1766" i="24"/>
  <c r="M1766" i="24"/>
  <c r="AL1766" i="24"/>
  <c r="AM1766" i="24"/>
  <c r="AN1766" i="24"/>
  <c r="D1767" i="24"/>
  <c r="H1767" i="24"/>
  <c r="M1767" i="24"/>
  <c r="AL1767" i="24"/>
  <c r="AM1767" i="24"/>
  <c r="AN1767" i="24"/>
  <c r="D1768" i="24"/>
  <c r="H1768" i="24"/>
  <c r="M1768" i="24"/>
  <c r="AL1768" i="24"/>
  <c r="AM1768" i="24"/>
  <c r="AN1768" i="24"/>
  <c r="D1769" i="24"/>
  <c r="H1769" i="24"/>
  <c r="M1769" i="24"/>
  <c r="AL1769" i="24"/>
  <c r="AM1769" i="24"/>
  <c r="AN1769" i="24"/>
  <c r="D1770" i="24"/>
  <c r="H1770" i="24"/>
  <c r="M1770" i="24"/>
  <c r="AL1770" i="24"/>
  <c r="AM1770" i="24"/>
  <c r="AN1770" i="24"/>
  <c r="D1771" i="24"/>
  <c r="H1771" i="24"/>
  <c r="M1771" i="24"/>
  <c r="AL1771" i="24"/>
  <c r="AM1771" i="24"/>
  <c r="AN1771" i="24"/>
  <c r="D1772" i="24"/>
  <c r="H1772" i="24"/>
  <c r="M1772" i="24"/>
  <c r="AL1772" i="24"/>
  <c r="AM1772" i="24"/>
  <c r="AN1772" i="24"/>
  <c r="D1773" i="24"/>
  <c r="H1773" i="24"/>
  <c r="M1773" i="24"/>
  <c r="AL1773" i="24"/>
  <c r="AM1773" i="24"/>
  <c r="AN1773" i="24"/>
  <c r="D1774" i="24"/>
  <c r="H1774" i="24"/>
  <c r="M1774" i="24"/>
  <c r="AL1774" i="24"/>
  <c r="AM1774" i="24"/>
  <c r="AN1774" i="24"/>
  <c r="D1775" i="24"/>
  <c r="H1775" i="24"/>
  <c r="M1775" i="24"/>
  <c r="AL1775" i="24"/>
  <c r="AM1775" i="24"/>
  <c r="AN1775" i="24"/>
  <c r="D1776" i="24"/>
  <c r="H1776" i="24"/>
  <c r="M1776" i="24"/>
  <c r="AL1776" i="24"/>
  <c r="AM1776" i="24"/>
  <c r="AN1776" i="24"/>
  <c r="D1777" i="24"/>
  <c r="H1777" i="24"/>
  <c r="M1777" i="24"/>
  <c r="AL1777" i="24"/>
  <c r="AM1777" i="24"/>
  <c r="AN1777" i="24"/>
  <c r="D1778" i="24"/>
  <c r="H1778" i="24"/>
  <c r="M1778" i="24"/>
  <c r="AL1778" i="24"/>
  <c r="AM1778" i="24"/>
  <c r="AN1778" i="24"/>
  <c r="D1779" i="24"/>
  <c r="H1779" i="24"/>
  <c r="M1779" i="24"/>
  <c r="AL1779" i="24"/>
  <c r="AM1779" i="24"/>
  <c r="AN1779" i="24"/>
  <c r="D1780" i="24"/>
  <c r="H1780" i="24"/>
  <c r="M1780" i="24"/>
  <c r="AL1780" i="24"/>
  <c r="AM1780" i="24"/>
  <c r="AN1780" i="24"/>
  <c r="D1781" i="24"/>
  <c r="H1781" i="24"/>
  <c r="M1781" i="24"/>
  <c r="AL1781" i="24"/>
  <c r="AM1781" i="24"/>
  <c r="AN1781" i="24"/>
  <c r="D1782" i="24"/>
  <c r="H1782" i="24"/>
  <c r="M1782" i="24"/>
  <c r="AL1782" i="24"/>
  <c r="AM1782" i="24"/>
  <c r="AN1782" i="24"/>
  <c r="D1783" i="24"/>
  <c r="H1783" i="24"/>
  <c r="M1783" i="24"/>
  <c r="AL1783" i="24"/>
  <c r="AM1783" i="24"/>
  <c r="AN1783" i="24"/>
  <c r="D1784" i="24"/>
  <c r="H1784" i="24"/>
  <c r="M1784" i="24"/>
  <c r="AL1784" i="24"/>
  <c r="AM1784" i="24"/>
  <c r="AN1784" i="24"/>
  <c r="D1785" i="24"/>
  <c r="H1785" i="24"/>
  <c r="M1785" i="24"/>
  <c r="AL1785" i="24"/>
  <c r="AM1785" i="24"/>
  <c r="AN1785" i="24"/>
  <c r="D1786" i="24"/>
  <c r="H1786" i="24"/>
  <c r="M1786" i="24"/>
  <c r="AL1786" i="24"/>
  <c r="AM1786" i="24"/>
  <c r="AN1786" i="24"/>
  <c r="D1787" i="24"/>
  <c r="H1787" i="24"/>
  <c r="M1787" i="24"/>
  <c r="AL1787" i="24"/>
  <c r="AM1787" i="24"/>
  <c r="AN1787" i="24"/>
  <c r="D1788" i="24"/>
  <c r="H1788" i="24"/>
  <c r="M1788" i="24"/>
  <c r="AL1788" i="24"/>
  <c r="AM1788" i="24"/>
  <c r="AN1788" i="24"/>
  <c r="D1789" i="24"/>
  <c r="H1789" i="24"/>
  <c r="M1789" i="24"/>
  <c r="AL1789" i="24"/>
  <c r="AM1789" i="24"/>
  <c r="AN1789" i="24"/>
  <c r="D1790" i="24"/>
  <c r="H1790" i="24"/>
  <c r="M1790" i="24"/>
  <c r="AL1790" i="24"/>
  <c r="AM1790" i="24"/>
  <c r="AN1790" i="24"/>
  <c r="D1791" i="24"/>
  <c r="H1791" i="24"/>
  <c r="M1791" i="24"/>
  <c r="AL1791" i="24"/>
  <c r="AM1791" i="24"/>
  <c r="AN1791" i="24"/>
  <c r="D1792" i="24"/>
  <c r="H1792" i="24"/>
  <c r="M1792" i="24"/>
  <c r="AL1792" i="24"/>
  <c r="AM1792" i="24"/>
  <c r="AN1792" i="24"/>
  <c r="D1793" i="24"/>
  <c r="H1793" i="24"/>
  <c r="M1793" i="24"/>
  <c r="AL1793" i="24"/>
  <c r="AM1793" i="24"/>
  <c r="AN1793" i="24"/>
  <c r="D1794" i="24"/>
  <c r="H1794" i="24"/>
  <c r="M1794" i="24"/>
  <c r="AL1794" i="24"/>
  <c r="AM1794" i="24"/>
  <c r="AN1794" i="24"/>
  <c r="D1795" i="24"/>
  <c r="H1795" i="24"/>
  <c r="M1795" i="24"/>
  <c r="AL1795" i="24"/>
  <c r="AM1795" i="24"/>
  <c r="AN1795" i="24"/>
  <c r="D1796" i="24"/>
  <c r="H1796" i="24"/>
  <c r="M1796" i="24"/>
  <c r="AL1796" i="24"/>
  <c r="AM1796" i="24"/>
  <c r="AN1796" i="24"/>
  <c r="D1797" i="24"/>
  <c r="H1797" i="24"/>
  <c r="M1797" i="24"/>
  <c r="AL1797" i="24"/>
  <c r="AM1797" i="24"/>
  <c r="AN1797" i="24"/>
  <c r="D1798" i="24"/>
  <c r="H1798" i="24"/>
  <c r="M1798" i="24"/>
  <c r="AL1798" i="24"/>
  <c r="AM1798" i="24"/>
  <c r="AN1798" i="24"/>
  <c r="D1799" i="24"/>
  <c r="H1799" i="24"/>
  <c r="M1799" i="24"/>
  <c r="AL1799" i="24"/>
  <c r="AM1799" i="24"/>
  <c r="AN1799" i="24"/>
  <c r="D1800" i="24"/>
  <c r="H1800" i="24"/>
  <c r="M1800" i="24"/>
  <c r="AL1800" i="24"/>
  <c r="AM1800" i="24"/>
  <c r="AN1800" i="24"/>
  <c r="D1801" i="24"/>
  <c r="H1801" i="24"/>
  <c r="M1801" i="24"/>
  <c r="AL1801" i="24"/>
  <c r="AM1801" i="24"/>
  <c r="AN1801" i="24"/>
  <c r="D1802" i="24"/>
  <c r="H1802" i="24"/>
  <c r="M1802" i="24"/>
  <c r="AL1802" i="24"/>
  <c r="AM1802" i="24"/>
  <c r="AN1802" i="24"/>
  <c r="D1803" i="24"/>
  <c r="H1803" i="24"/>
  <c r="M1803" i="24"/>
  <c r="AL1803" i="24"/>
  <c r="AM1803" i="24"/>
  <c r="AN1803" i="24"/>
  <c r="D1804" i="24"/>
  <c r="H1804" i="24"/>
  <c r="M1804" i="24"/>
  <c r="AL1804" i="24"/>
  <c r="AM1804" i="24"/>
  <c r="AN1804" i="24"/>
  <c r="D1805" i="24"/>
  <c r="H1805" i="24"/>
  <c r="M1805" i="24"/>
  <c r="AL1805" i="24"/>
  <c r="AM1805" i="24"/>
  <c r="AN1805" i="24"/>
  <c r="D1806" i="24"/>
  <c r="H1806" i="24"/>
  <c r="M1806" i="24"/>
  <c r="AL1806" i="24"/>
  <c r="AM1806" i="24"/>
  <c r="AN1806" i="24"/>
  <c r="D1807" i="24"/>
  <c r="H1807" i="24"/>
  <c r="M1807" i="24"/>
  <c r="AL1807" i="24"/>
  <c r="AM1807" i="24"/>
  <c r="AN1807" i="24"/>
  <c r="D1808" i="24"/>
  <c r="H1808" i="24"/>
  <c r="M1808" i="24"/>
  <c r="AL1808" i="24"/>
  <c r="AM1808" i="24"/>
  <c r="AN1808" i="24"/>
  <c r="D1809" i="24"/>
  <c r="H1809" i="24"/>
  <c r="M1809" i="24"/>
  <c r="AL1809" i="24"/>
  <c r="AM1809" i="24"/>
  <c r="AN1809" i="24"/>
  <c r="D1810" i="24"/>
  <c r="H1810" i="24"/>
  <c r="M1810" i="24"/>
  <c r="AL1810" i="24"/>
  <c r="AM1810" i="24"/>
  <c r="AN1810" i="24"/>
  <c r="D1811" i="24"/>
  <c r="H1811" i="24"/>
  <c r="M1811" i="24"/>
  <c r="AL1811" i="24"/>
  <c r="AM1811" i="24"/>
  <c r="AN1811" i="24"/>
  <c r="D1812" i="24"/>
  <c r="H1812" i="24"/>
  <c r="M1812" i="24"/>
  <c r="AL1812" i="24"/>
  <c r="AM1812" i="24"/>
  <c r="AN1812" i="24"/>
  <c r="D1813" i="24"/>
  <c r="H1813" i="24"/>
  <c r="M1813" i="24"/>
  <c r="AL1813" i="24"/>
  <c r="AM1813" i="24"/>
  <c r="AN1813" i="24"/>
  <c r="D1814" i="24"/>
  <c r="H1814" i="24"/>
  <c r="M1814" i="24"/>
  <c r="AL1814" i="24"/>
  <c r="AM1814" i="24"/>
  <c r="AN1814" i="24"/>
  <c r="D1815" i="24"/>
  <c r="H1815" i="24"/>
  <c r="M1815" i="24"/>
  <c r="AL1815" i="24"/>
  <c r="AM1815" i="24"/>
  <c r="AN1815" i="24"/>
  <c r="D1816" i="24"/>
  <c r="H1816" i="24"/>
  <c r="M1816" i="24"/>
  <c r="AL1816" i="24"/>
  <c r="AM1816" i="24"/>
  <c r="AN1816" i="24"/>
  <c r="D1817" i="24"/>
  <c r="H1817" i="24"/>
  <c r="M1817" i="24"/>
  <c r="AL1817" i="24"/>
  <c r="AM1817" i="24"/>
  <c r="AN1817" i="24"/>
  <c r="D1818" i="24"/>
  <c r="H1818" i="24"/>
  <c r="M1818" i="24"/>
  <c r="AL1818" i="24"/>
  <c r="AM1818" i="24"/>
  <c r="AN1818" i="24"/>
  <c r="D1819" i="24"/>
  <c r="H1819" i="24"/>
  <c r="M1819" i="24"/>
  <c r="AL1819" i="24"/>
  <c r="AM1819" i="24"/>
  <c r="AN1819" i="24"/>
  <c r="D1820" i="24"/>
  <c r="H1820" i="24"/>
  <c r="M1820" i="24"/>
  <c r="AL1820" i="24"/>
  <c r="AM1820" i="24"/>
  <c r="AN1820" i="24"/>
  <c r="D1821" i="24"/>
  <c r="H1821" i="24"/>
  <c r="M1821" i="24"/>
  <c r="AL1821" i="24"/>
  <c r="AM1821" i="24"/>
  <c r="AN1821" i="24"/>
  <c r="D1822" i="24"/>
  <c r="H1822" i="24"/>
  <c r="M1822" i="24"/>
  <c r="AL1822" i="24"/>
  <c r="AM1822" i="24"/>
  <c r="AN1822" i="24"/>
  <c r="D1823" i="24"/>
  <c r="H1823" i="24"/>
  <c r="M1823" i="24"/>
  <c r="AL1823" i="24"/>
  <c r="AM1823" i="24"/>
  <c r="AN1823" i="24"/>
  <c r="D1824" i="24"/>
  <c r="H1824" i="24"/>
  <c r="M1824" i="24"/>
  <c r="AL1824" i="24"/>
  <c r="AM1824" i="24"/>
  <c r="AN1824" i="24"/>
  <c r="D1825" i="24"/>
  <c r="H1825" i="24"/>
  <c r="M1825" i="24"/>
  <c r="AL1825" i="24"/>
  <c r="AM1825" i="24"/>
  <c r="AN1825" i="24"/>
  <c r="D1826" i="24"/>
  <c r="H1826" i="24"/>
  <c r="M1826" i="24"/>
  <c r="AL1826" i="24"/>
  <c r="AM1826" i="24"/>
  <c r="AN1826" i="24"/>
  <c r="D1827" i="24"/>
  <c r="H1827" i="24"/>
  <c r="M1827" i="24"/>
  <c r="AL1827" i="24"/>
  <c r="AM1827" i="24"/>
  <c r="AN1827" i="24"/>
  <c r="D1828" i="24"/>
  <c r="H1828" i="24"/>
  <c r="M1828" i="24"/>
  <c r="AL1828" i="24"/>
  <c r="AM1828" i="24"/>
  <c r="AN1828" i="24"/>
  <c r="D1829" i="24"/>
  <c r="H1829" i="24"/>
  <c r="M1829" i="24"/>
  <c r="AL1829" i="24"/>
  <c r="AM1829" i="24"/>
  <c r="AN1829" i="24"/>
  <c r="D1830" i="24"/>
  <c r="H1830" i="24"/>
  <c r="M1830" i="24"/>
  <c r="AL1830" i="24"/>
  <c r="AM1830" i="24"/>
  <c r="AN1830" i="24"/>
  <c r="D1831" i="24"/>
  <c r="H1831" i="24"/>
  <c r="M1831" i="24"/>
  <c r="AL1831" i="24"/>
  <c r="AM1831" i="24"/>
  <c r="AN1831" i="24"/>
  <c r="D1832" i="24"/>
  <c r="H1832" i="24"/>
  <c r="M1832" i="24"/>
  <c r="AL1832" i="24"/>
  <c r="AM1832" i="24"/>
  <c r="AN1832" i="24"/>
  <c r="D1833" i="24"/>
  <c r="H1833" i="24"/>
  <c r="M1833" i="24"/>
  <c r="AL1833" i="24"/>
  <c r="AM1833" i="24"/>
  <c r="AN1833" i="24"/>
  <c r="D1834" i="24"/>
  <c r="H1834" i="24"/>
  <c r="M1834" i="24"/>
  <c r="AL1834" i="24"/>
  <c r="AM1834" i="24"/>
  <c r="AN1834" i="24"/>
  <c r="D1835" i="24"/>
  <c r="H1835" i="24"/>
  <c r="M1835" i="24"/>
  <c r="AL1835" i="24"/>
  <c r="AM1835" i="24"/>
  <c r="AN1835" i="24"/>
  <c r="D1836" i="24"/>
  <c r="H1836" i="24"/>
  <c r="M1836" i="24"/>
  <c r="AL1836" i="24"/>
  <c r="AM1836" i="24"/>
  <c r="AN1836" i="24"/>
  <c r="D1837" i="24"/>
  <c r="H1837" i="24"/>
  <c r="M1837" i="24"/>
  <c r="AL1837" i="24"/>
  <c r="AM1837" i="24"/>
  <c r="AN1837" i="24"/>
  <c r="D1838" i="24"/>
  <c r="H1838" i="24"/>
  <c r="M1838" i="24"/>
  <c r="AL1838" i="24"/>
  <c r="AM1838" i="24"/>
  <c r="AN1838" i="24"/>
  <c r="D1839" i="24"/>
  <c r="H1839" i="24"/>
  <c r="M1839" i="24"/>
  <c r="AL1839" i="24"/>
  <c r="AM1839" i="24"/>
  <c r="AN1839" i="24"/>
  <c r="D1840" i="24"/>
  <c r="H1840" i="24"/>
  <c r="M1840" i="24"/>
  <c r="AL1840" i="24"/>
  <c r="AM1840" i="24"/>
  <c r="AN1840" i="24"/>
  <c r="D1841" i="24"/>
  <c r="H1841" i="24"/>
  <c r="M1841" i="24"/>
  <c r="AL1841" i="24"/>
  <c r="AM1841" i="24"/>
  <c r="AN1841" i="24"/>
  <c r="D1842" i="24"/>
  <c r="H1842" i="24"/>
  <c r="M1842" i="24"/>
  <c r="AL1842" i="24"/>
  <c r="AM1842" i="24"/>
  <c r="AN1842" i="24"/>
  <c r="D1843" i="24"/>
  <c r="H1843" i="24"/>
  <c r="M1843" i="24"/>
  <c r="AL1843" i="24"/>
  <c r="AM1843" i="24"/>
  <c r="AN1843" i="24"/>
  <c r="D1844" i="24"/>
  <c r="H1844" i="24"/>
  <c r="M1844" i="24"/>
  <c r="AL1844" i="24"/>
  <c r="AM1844" i="24"/>
  <c r="AN1844" i="24"/>
  <c r="D1845" i="24"/>
  <c r="H1845" i="24"/>
  <c r="M1845" i="24"/>
  <c r="AL1845" i="24"/>
  <c r="AM1845" i="24"/>
  <c r="AN1845" i="24"/>
  <c r="D1846" i="24"/>
  <c r="H1846" i="24"/>
  <c r="M1846" i="24"/>
  <c r="AL1846" i="24"/>
  <c r="AM1846" i="24"/>
  <c r="AN1846" i="24"/>
  <c r="D1847" i="24"/>
  <c r="H1847" i="24"/>
  <c r="M1847" i="24"/>
  <c r="AL1847" i="24"/>
  <c r="AM1847" i="24"/>
  <c r="AN1847" i="24"/>
  <c r="D1848" i="24"/>
  <c r="H1848" i="24"/>
  <c r="M1848" i="24"/>
  <c r="AL1848" i="24"/>
  <c r="AM1848" i="24"/>
  <c r="AN1848" i="24"/>
  <c r="D1849" i="24"/>
  <c r="H1849" i="24"/>
  <c r="M1849" i="24"/>
  <c r="AL1849" i="24"/>
  <c r="AM1849" i="24"/>
  <c r="AN1849" i="24"/>
  <c r="D1850" i="24"/>
  <c r="H1850" i="24"/>
  <c r="M1850" i="24"/>
  <c r="AL1850" i="24"/>
  <c r="AM1850" i="24"/>
  <c r="AN1850" i="24"/>
  <c r="D1851" i="24"/>
  <c r="H1851" i="24"/>
  <c r="M1851" i="24"/>
  <c r="AL1851" i="24"/>
  <c r="AM1851" i="24"/>
  <c r="AN1851" i="24"/>
  <c r="D1852" i="24"/>
  <c r="H1852" i="24"/>
  <c r="M1852" i="24"/>
  <c r="AL1852" i="24"/>
  <c r="AM1852" i="24"/>
  <c r="AN1852" i="24"/>
  <c r="D1853" i="24"/>
  <c r="H1853" i="24"/>
  <c r="M1853" i="24"/>
  <c r="AL1853" i="24"/>
  <c r="AM1853" i="24"/>
  <c r="AN1853" i="24"/>
  <c r="D1854" i="24"/>
  <c r="H1854" i="24"/>
  <c r="M1854" i="24"/>
  <c r="AL1854" i="24"/>
  <c r="AM1854" i="24"/>
  <c r="AN1854" i="24"/>
  <c r="D1855" i="24"/>
  <c r="H1855" i="24"/>
  <c r="M1855" i="24"/>
  <c r="AL1855" i="24"/>
  <c r="AM1855" i="24"/>
  <c r="AN1855" i="24"/>
  <c r="D1856" i="24"/>
  <c r="H1856" i="24"/>
  <c r="M1856" i="24"/>
  <c r="AL1856" i="24"/>
  <c r="AM1856" i="24"/>
  <c r="AN1856" i="24"/>
  <c r="D1857" i="24"/>
  <c r="H1857" i="24"/>
  <c r="M1857" i="24"/>
  <c r="AL1857" i="24"/>
  <c r="AM1857" i="24"/>
  <c r="AN1857" i="24"/>
  <c r="D1858" i="24"/>
  <c r="H1858" i="24"/>
  <c r="M1858" i="24"/>
  <c r="AL1858" i="24"/>
  <c r="AM1858" i="24"/>
  <c r="AN1858" i="24"/>
  <c r="D1859" i="24"/>
  <c r="H1859" i="24"/>
  <c r="M1859" i="24"/>
  <c r="AL1859" i="24"/>
  <c r="AM1859" i="24"/>
  <c r="AN1859" i="24"/>
  <c r="D1860" i="24"/>
  <c r="H1860" i="24"/>
  <c r="M1860" i="24"/>
  <c r="AL1860" i="24"/>
  <c r="AM1860" i="24"/>
  <c r="AN1860" i="24"/>
  <c r="D1861" i="24"/>
  <c r="H1861" i="24"/>
  <c r="M1861" i="24"/>
  <c r="AL1861" i="24"/>
  <c r="AM1861" i="24"/>
  <c r="AN1861" i="24"/>
  <c r="D1862" i="24"/>
  <c r="H1862" i="24"/>
  <c r="M1862" i="24"/>
  <c r="AL1862" i="24"/>
  <c r="AM1862" i="24"/>
  <c r="AN1862" i="24"/>
  <c r="D1863" i="24"/>
  <c r="H1863" i="24"/>
  <c r="M1863" i="24"/>
  <c r="AL1863" i="24"/>
  <c r="AM1863" i="24"/>
  <c r="AN1863" i="24"/>
  <c r="D1864" i="24"/>
  <c r="H1864" i="24"/>
  <c r="M1864" i="24"/>
  <c r="AL1864" i="24"/>
  <c r="AM1864" i="24"/>
  <c r="AN1864" i="24"/>
  <c r="D1865" i="24"/>
  <c r="H1865" i="24"/>
  <c r="M1865" i="24"/>
  <c r="AL1865" i="24"/>
  <c r="AM1865" i="24"/>
  <c r="AN1865" i="24"/>
  <c r="D1866" i="24"/>
  <c r="H1866" i="24"/>
  <c r="M1866" i="24"/>
  <c r="AL1866" i="24"/>
  <c r="AM1866" i="24"/>
  <c r="AN1866" i="24"/>
  <c r="D1867" i="24"/>
  <c r="H1867" i="24"/>
  <c r="M1867" i="24"/>
  <c r="AL1867" i="24"/>
  <c r="AM1867" i="24"/>
  <c r="AN1867" i="24"/>
  <c r="D1868" i="24"/>
  <c r="H1868" i="24"/>
  <c r="M1868" i="24"/>
  <c r="AL1868" i="24"/>
  <c r="AM1868" i="24"/>
  <c r="AN1868" i="24"/>
  <c r="D1869" i="24"/>
  <c r="H1869" i="24"/>
  <c r="M1869" i="24"/>
  <c r="AL1869" i="24"/>
  <c r="AM1869" i="24"/>
  <c r="AN1869" i="24"/>
  <c r="D1870" i="24"/>
  <c r="H1870" i="24"/>
  <c r="M1870" i="24"/>
  <c r="AL1870" i="24"/>
  <c r="AM1870" i="24"/>
  <c r="AN1870" i="24"/>
  <c r="D1871" i="24"/>
  <c r="H1871" i="24"/>
  <c r="M1871" i="24"/>
  <c r="AL1871" i="24"/>
  <c r="AM1871" i="24"/>
  <c r="AN1871" i="24"/>
  <c r="D1872" i="24"/>
  <c r="H1872" i="24"/>
  <c r="M1872" i="24"/>
  <c r="AL1872" i="24"/>
  <c r="AM1872" i="24"/>
  <c r="AN1872" i="24"/>
  <c r="D1873" i="24"/>
  <c r="H1873" i="24"/>
  <c r="M1873" i="24"/>
  <c r="AL1873" i="24"/>
  <c r="AM1873" i="24"/>
  <c r="AN1873" i="24"/>
  <c r="D1874" i="24"/>
  <c r="H1874" i="24"/>
  <c r="M1874" i="24"/>
  <c r="AL1874" i="24"/>
  <c r="AM1874" i="24"/>
  <c r="AN1874" i="24"/>
  <c r="D1875" i="24"/>
  <c r="H1875" i="24"/>
  <c r="M1875" i="24"/>
  <c r="AL1875" i="24"/>
  <c r="AM1875" i="24"/>
  <c r="AN1875" i="24"/>
  <c r="D1876" i="24"/>
  <c r="H1876" i="24"/>
  <c r="M1876" i="24"/>
  <c r="AL1876" i="24"/>
  <c r="AM1876" i="24"/>
  <c r="AN1876" i="24"/>
  <c r="D1877" i="24"/>
  <c r="H1877" i="24"/>
  <c r="M1877" i="24"/>
  <c r="AL1877" i="24"/>
  <c r="AM1877" i="24"/>
  <c r="AN1877" i="24"/>
  <c r="D1878" i="24"/>
  <c r="H1878" i="24"/>
  <c r="M1878" i="24"/>
  <c r="AL1878" i="24"/>
  <c r="AM1878" i="24"/>
  <c r="AN1878" i="24"/>
  <c r="D1879" i="24"/>
  <c r="H1879" i="24"/>
  <c r="M1879" i="24"/>
  <c r="AL1879" i="24"/>
  <c r="AM1879" i="24"/>
  <c r="AN1879" i="24"/>
  <c r="D1880" i="24"/>
  <c r="H1880" i="24"/>
  <c r="M1880" i="24"/>
  <c r="AL1880" i="24"/>
  <c r="AM1880" i="24"/>
  <c r="AN1880" i="24"/>
  <c r="D1881" i="24"/>
  <c r="H1881" i="24"/>
  <c r="M1881" i="24"/>
  <c r="AL1881" i="24"/>
  <c r="AM1881" i="24"/>
  <c r="AN1881" i="24"/>
  <c r="D1882" i="24"/>
  <c r="H1882" i="24"/>
  <c r="M1882" i="24"/>
  <c r="AL1882" i="24"/>
  <c r="AM1882" i="24"/>
  <c r="AN1882" i="24"/>
  <c r="D1883" i="24"/>
  <c r="H1883" i="24"/>
  <c r="M1883" i="24"/>
  <c r="AL1883" i="24"/>
  <c r="AM1883" i="24"/>
  <c r="AN1883" i="24"/>
  <c r="D1884" i="24"/>
  <c r="H1884" i="24"/>
  <c r="M1884" i="24"/>
  <c r="AL1884" i="24"/>
  <c r="AM1884" i="24"/>
  <c r="AN1884" i="24"/>
  <c r="D1885" i="24"/>
  <c r="H1885" i="24"/>
  <c r="M1885" i="24"/>
  <c r="AL1885" i="24"/>
  <c r="AM1885" i="24"/>
  <c r="AN1885" i="24"/>
  <c r="D1886" i="24"/>
  <c r="H1886" i="24"/>
  <c r="M1886" i="24"/>
  <c r="AL1886" i="24"/>
  <c r="AM1886" i="24"/>
  <c r="AN1886" i="24"/>
  <c r="D1887" i="24"/>
  <c r="H1887" i="24"/>
  <c r="M1887" i="24"/>
  <c r="AL1887" i="24"/>
  <c r="AM1887" i="24"/>
  <c r="AN1887" i="24"/>
  <c r="D1888" i="24"/>
  <c r="H1888" i="24"/>
  <c r="M1888" i="24"/>
  <c r="AL1888" i="24"/>
  <c r="AM1888" i="24"/>
  <c r="AN1888" i="24"/>
  <c r="D1889" i="24"/>
  <c r="H1889" i="24"/>
  <c r="M1889" i="24"/>
  <c r="AL1889" i="24"/>
  <c r="AM1889" i="24"/>
  <c r="AN1889" i="24"/>
  <c r="D1890" i="24"/>
  <c r="H1890" i="24"/>
  <c r="M1890" i="24"/>
  <c r="AL1890" i="24"/>
  <c r="AM1890" i="24"/>
  <c r="AN1890" i="24"/>
  <c r="D1891" i="24"/>
  <c r="H1891" i="24"/>
  <c r="M1891" i="24"/>
  <c r="AL1891" i="24"/>
  <c r="AM1891" i="24"/>
  <c r="AN1891" i="24"/>
  <c r="D1892" i="24"/>
  <c r="H1892" i="24"/>
  <c r="M1892" i="24"/>
  <c r="AL1892" i="24"/>
  <c r="AM1892" i="24"/>
  <c r="AN1892" i="24"/>
  <c r="D1893" i="24"/>
  <c r="H1893" i="24"/>
  <c r="M1893" i="24"/>
  <c r="AL1893" i="24"/>
  <c r="AM1893" i="24"/>
  <c r="AN1893" i="24"/>
  <c r="D1894" i="24"/>
  <c r="H1894" i="24"/>
  <c r="M1894" i="24"/>
  <c r="AL1894" i="24"/>
  <c r="AM1894" i="24"/>
  <c r="AN1894" i="24"/>
  <c r="D1895" i="24"/>
  <c r="H1895" i="24"/>
  <c r="M1895" i="24"/>
  <c r="AL1895" i="24"/>
  <c r="AM1895" i="24"/>
  <c r="AN1895" i="24"/>
  <c r="D1896" i="24"/>
  <c r="H1896" i="24"/>
  <c r="M1896" i="24"/>
  <c r="AL1896" i="24"/>
  <c r="AM1896" i="24"/>
  <c r="AN1896" i="24"/>
  <c r="D1897" i="24"/>
  <c r="H1897" i="24"/>
  <c r="M1897" i="24"/>
  <c r="AL1897" i="24"/>
  <c r="AM1897" i="24"/>
  <c r="AN1897" i="24"/>
  <c r="D1898" i="24"/>
  <c r="H1898" i="24"/>
  <c r="M1898" i="24"/>
  <c r="AL1898" i="24"/>
  <c r="AM1898" i="24"/>
  <c r="AN1898" i="24"/>
  <c r="D1899" i="24"/>
  <c r="H1899" i="24"/>
  <c r="M1899" i="24"/>
  <c r="AL1899" i="24"/>
  <c r="AM1899" i="24"/>
  <c r="AN1899" i="24"/>
  <c r="D1900" i="24"/>
  <c r="H1900" i="24"/>
  <c r="M1900" i="24"/>
  <c r="AL1900" i="24"/>
  <c r="AM1900" i="24"/>
  <c r="AN1900" i="24"/>
  <c r="D1901" i="24"/>
  <c r="H1901" i="24"/>
  <c r="M1901" i="24"/>
  <c r="AL1901" i="24"/>
  <c r="AM1901" i="24"/>
  <c r="AN1901" i="24"/>
  <c r="D1902" i="24"/>
  <c r="H1902" i="24"/>
  <c r="M1902" i="24"/>
  <c r="AL1902" i="24"/>
  <c r="AM1902" i="24"/>
  <c r="AN1902" i="24"/>
  <c r="D1903" i="24"/>
  <c r="H1903" i="24"/>
  <c r="M1903" i="24"/>
  <c r="AL1903" i="24"/>
  <c r="AM1903" i="24"/>
  <c r="AN1903" i="24"/>
  <c r="D1904" i="24"/>
  <c r="H1904" i="24"/>
  <c r="M1904" i="24"/>
  <c r="AL1904" i="24"/>
  <c r="AM1904" i="24"/>
  <c r="AN1904" i="24"/>
  <c r="D1905" i="24"/>
  <c r="H1905" i="24"/>
  <c r="M1905" i="24"/>
  <c r="AL1905" i="24"/>
  <c r="AM1905" i="24"/>
  <c r="AN1905" i="24"/>
  <c r="D1906" i="24"/>
  <c r="H1906" i="24"/>
  <c r="M1906" i="24"/>
  <c r="AL1906" i="24"/>
  <c r="AM1906" i="24"/>
  <c r="AN1906" i="24"/>
  <c r="D1907" i="24"/>
  <c r="H1907" i="24"/>
  <c r="M1907" i="24"/>
  <c r="AL1907" i="24"/>
  <c r="AM1907" i="24"/>
  <c r="AN1907" i="24"/>
  <c r="D1908" i="24"/>
  <c r="H1908" i="24"/>
  <c r="M1908" i="24"/>
  <c r="AL1908" i="24"/>
  <c r="AM1908" i="24"/>
  <c r="AN1908" i="24"/>
  <c r="D1909" i="24"/>
  <c r="H1909" i="24"/>
  <c r="M1909" i="24"/>
  <c r="AL1909" i="24"/>
  <c r="AM1909" i="24"/>
  <c r="AN1909" i="24"/>
  <c r="D1910" i="24"/>
  <c r="H1910" i="24"/>
  <c r="M1910" i="24"/>
  <c r="AL1910" i="24"/>
  <c r="AM1910" i="24"/>
  <c r="AN1910" i="24"/>
  <c r="D1911" i="24"/>
  <c r="H1911" i="24"/>
  <c r="M1911" i="24"/>
  <c r="AL1911" i="24"/>
  <c r="AM1911" i="24"/>
  <c r="AN1911" i="24"/>
  <c r="D1912" i="24"/>
  <c r="H1912" i="24"/>
  <c r="M1912" i="24"/>
  <c r="AL1912" i="24"/>
  <c r="AM1912" i="24"/>
  <c r="AN1912" i="24"/>
  <c r="D1913" i="24"/>
  <c r="H1913" i="24"/>
  <c r="M1913" i="24"/>
  <c r="AL1913" i="24"/>
  <c r="AM1913" i="24"/>
  <c r="AN1913" i="24"/>
  <c r="D1914" i="24"/>
  <c r="H1914" i="24"/>
  <c r="M1914" i="24"/>
  <c r="AL1914" i="24"/>
  <c r="AM1914" i="24"/>
  <c r="AN1914" i="24"/>
  <c r="D1915" i="24"/>
  <c r="H1915" i="24"/>
  <c r="M1915" i="24"/>
  <c r="AL1915" i="24"/>
  <c r="AM1915" i="24"/>
  <c r="AN1915" i="24"/>
  <c r="D1916" i="24"/>
  <c r="H1916" i="24"/>
  <c r="M1916" i="24"/>
  <c r="AL1916" i="24"/>
  <c r="AM1916" i="24"/>
  <c r="AN1916" i="24"/>
  <c r="D1917" i="24"/>
  <c r="H1917" i="24"/>
  <c r="M1917" i="24"/>
  <c r="AL1917" i="24"/>
  <c r="AM1917" i="24"/>
  <c r="AN1917" i="24"/>
  <c r="D1918" i="24"/>
  <c r="H1918" i="24"/>
  <c r="M1918" i="24"/>
  <c r="AL1918" i="24"/>
  <c r="AM1918" i="24"/>
  <c r="AN1918" i="24"/>
  <c r="D1919" i="24"/>
  <c r="H1919" i="24"/>
  <c r="M1919" i="24"/>
  <c r="AL1919" i="24"/>
  <c r="AM1919" i="24"/>
  <c r="AN1919" i="24"/>
  <c r="D1920" i="24"/>
  <c r="H1920" i="24"/>
  <c r="M1920" i="24"/>
  <c r="AL1920" i="24"/>
  <c r="AM1920" i="24"/>
  <c r="AN1920" i="24"/>
  <c r="D1921" i="24"/>
  <c r="H1921" i="24"/>
  <c r="M1921" i="24"/>
  <c r="AL1921" i="24"/>
  <c r="AM1921" i="24"/>
  <c r="AN1921" i="24"/>
  <c r="D1922" i="24"/>
  <c r="H1922" i="24"/>
  <c r="M1922" i="24"/>
  <c r="AL1922" i="24"/>
  <c r="AM1922" i="24"/>
  <c r="AN1922" i="24"/>
  <c r="D1923" i="24"/>
  <c r="H1923" i="24"/>
  <c r="M1923" i="24"/>
  <c r="AL1923" i="24"/>
  <c r="AM1923" i="24"/>
  <c r="AN1923" i="24"/>
  <c r="D1924" i="24"/>
  <c r="H1924" i="24"/>
  <c r="M1924" i="24"/>
  <c r="AL1924" i="24"/>
  <c r="AM1924" i="24"/>
  <c r="AN1924" i="24"/>
  <c r="D1925" i="24"/>
  <c r="H1925" i="24"/>
  <c r="M1925" i="24"/>
  <c r="AL1925" i="24"/>
  <c r="AM1925" i="24"/>
  <c r="AN1925" i="24"/>
  <c r="D1926" i="24"/>
  <c r="H1926" i="24"/>
  <c r="M1926" i="24"/>
  <c r="AL1926" i="24"/>
  <c r="AM1926" i="24"/>
  <c r="AN1926" i="24"/>
  <c r="D1927" i="24"/>
  <c r="H1927" i="24"/>
  <c r="M1927" i="24"/>
  <c r="AL1927" i="24"/>
  <c r="AM1927" i="24"/>
  <c r="AN1927" i="24"/>
  <c r="D1928" i="24"/>
  <c r="H1928" i="24"/>
  <c r="M1928" i="24"/>
  <c r="AL1928" i="24"/>
  <c r="AM1928" i="24"/>
  <c r="AN1928" i="24"/>
  <c r="D1929" i="24"/>
  <c r="H1929" i="24"/>
  <c r="M1929" i="24"/>
  <c r="AL1929" i="24"/>
  <c r="AM1929" i="24"/>
  <c r="AN1929" i="24"/>
  <c r="D1930" i="24"/>
  <c r="H1930" i="24"/>
  <c r="M1930" i="24"/>
  <c r="AL1930" i="24"/>
  <c r="AM1930" i="24"/>
  <c r="AN1930" i="24"/>
  <c r="D1931" i="24"/>
  <c r="H1931" i="24"/>
  <c r="M1931" i="24"/>
  <c r="AL1931" i="24"/>
  <c r="AM1931" i="24"/>
  <c r="AN1931" i="24"/>
  <c r="D1932" i="24"/>
  <c r="H1932" i="24"/>
  <c r="M1932" i="24"/>
  <c r="AL1932" i="24"/>
  <c r="AM1932" i="24"/>
  <c r="AN1932" i="24"/>
  <c r="D1933" i="24"/>
  <c r="H1933" i="24"/>
  <c r="M1933" i="24"/>
  <c r="AL1933" i="24"/>
  <c r="AM1933" i="24"/>
  <c r="AN1933" i="24"/>
  <c r="D1934" i="24"/>
  <c r="H1934" i="24"/>
  <c r="M1934" i="24"/>
  <c r="AL1934" i="24"/>
  <c r="AM1934" i="24"/>
  <c r="AN1934" i="24"/>
  <c r="D1935" i="24"/>
  <c r="H1935" i="24"/>
  <c r="M1935" i="24"/>
  <c r="AL1935" i="24"/>
  <c r="AM1935" i="24"/>
  <c r="AN1935" i="24"/>
  <c r="D1936" i="24"/>
  <c r="H1936" i="24"/>
  <c r="M1936" i="24"/>
  <c r="AL1936" i="24"/>
  <c r="AM1936" i="24"/>
  <c r="AN1936" i="24"/>
  <c r="D1937" i="24"/>
  <c r="H1937" i="24"/>
  <c r="M1937" i="24"/>
  <c r="AL1937" i="24"/>
  <c r="AM1937" i="24"/>
  <c r="AN1937" i="24"/>
  <c r="D1938" i="24"/>
  <c r="H1938" i="24"/>
  <c r="M1938" i="24"/>
  <c r="AL1938" i="24"/>
  <c r="AM1938" i="24"/>
  <c r="AN1938" i="24"/>
  <c r="D1939" i="24"/>
  <c r="H1939" i="24"/>
  <c r="M1939" i="24"/>
  <c r="AL1939" i="24"/>
  <c r="AM1939" i="24"/>
  <c r="AN1939" i="24"/>
  <c r="D1940" i="24"/>
  <c r="H1940" i="24"/>
  <c r="M1940" i="24"/>
  <c r="AL1940" i="24"/>
  <c r="AM1940" i="24"/>
  <c r="AN1940" i="24"/>
  <c r="D1941" i="24"/>
  <c r="H1941" i="24"/>
  <c r="M1941" i="24"/>
  <c r="AL1941" i="24"/>
  <c r="AM1941" i="24"/>
  <c r="AN1941" i="24"/>
  <c r="D1942" i="24"/>
  <c r="H1942" i="24"/>
  <c r="M1942" i="24"/>
  <c r="AL1942" i="24"/>
  <c r="AM1942" i="24"/>
  <c r="AN1942" i="24"/>
  <c r="D1943" i="24"/>
  <c r="H1943" i="24"/>
  <c r="M1943" i="24"/>
  <c r="AL1943" i="24"/>
  <c r="AM1943" i="24"/>
  <c r="AN1943" i="24"/>
  <c r="D1944" i="24"/>
  <c r="H1944" i="24"/>
  <c r="M1944" i="24"/>
  <c r="AL1944" i="24"/>
  <c r="AM1944" i="24"/>
  <c r="AN1944" i="24"/>
  <c r="D1945" i="24"/>
  <c r="H1945" i="24"/>
  <c r="M1945" i="24"/>
  <c r="AL1945" i="24"/>
  <c r="AM1945" i="24"/>
  <c r="AN1945" i="24"/>
  <c r="D1946" i="24"/>
  <c r="H1946" i="24"/>
  <c r="M1946" i="24"/>
  <c r="AL1946" i="24"/>
  <c r="AM1946" i="24"/>
  <c r="AN1946" i="24"/>
  <c r="D1947" i="24"/>
  <c r="H1947" i="24"/>
  <c r="M1947" i="24"/>
  <c r="AL1947" i="24"/>
  <c r="AM1947" i="24"/>
  <c r="AN1947" i="24"/>
  <c r="D1948" i="24"/>
  <c r="H1948" i="24"/>
  <c r="M1948" i="24"/>
  <c r="AL1948" i="24"/>
  <c r="AM1948" i="24"/>
  <c r="AN1948" i="24"/>
  <c r="D1949" i="24"/>
  <c r="H1949" i="24"/>
  <c r="M1949" i="24"/>
  <c r="AL1949" i="24"/>
  <c r="AM1949" i="24"/>
  <c r="AN1949" i="24"/>
  <c r="D1950" i="24"/>
  <c r="H1950" i="24"/>
  <c r="M1950" i="24"/>
  <c r="AL1950" i="24"/>
  <c r="AM1950" i="24"/>
  <c r="AN1950" i="24"/>
  <c r="D1951" i="24"/>
  <c r="H1951" i="24"/>
  <c r="M1951" i="24"/>
  <c r="AL1951" i="24"/>
  <c r="AM1951" i="24"/>
  <c r="AN1951" i="24"/>
  <c r="D1952" i="24"/>
  <c r="H1952" i="24"/>
  <c r="M1952" i="24"/>
  <c r="AL1952" i="24"/>
  <c r="AM1952" i="24"/>
  <c r="AN1952" i="24"/>
  <c r="D1953" i="24"/>
  <c r="H1953" i="24"/>
  <c r="M1953" i="24"/>
  <c r="AL1953" i="24"/>
  <c r="AM1953" i="24"/>
  <c r="AN1953" i="24"/>
  <c r="D1954" i="24"/>
  <c r="H1954" i="24"/>
  <c r="M1954" i="24"/>
  <c r="AL1954" i="24"/>
  <c r="AM1954" i="24"/>
  <c r="AN1954" i="24"/>
  <c r="D1955" i="24"/>
  <c r="H1955" i="24"/>
  <c r="M1955" i="24"/>
  <c r="AL1955" i="24"/>
  <c r="AM1955" i="24"/>
  <c r="AN1955" i="24"/>
  <c r="D1956" i="24"/>
  <c r="H1956" i="24"/>
  <c r="M1956" i="24"/>
  <c r="AL1956" i="24"/>
  <c r="AM1956" i="24"/>
  <c r="AN1956" i="24"/>
  <c r="D1957" i="24"/>
  <c r="H1957" i="24"/>
  <c r="M1957" i="24"/>
  <c r="AL1957" i="24"/>
  <c r="AM1957" i="24"/>
  <c r="AN1957" i="24"/>
  <c r="D1958" i="24"/>
  <c r="H1958" i="24"/>
  <c r="M1958" i="24"/>
  <c r="AL1958" i="24"/>
  <c r="AM1958" i="24"/>
  <c r="AN1958" i="24"/>
  <c r="D1959" i="24"/>
  <c r="H1959" i="24"/>
  <c r="M1959" i="24"/>
  <c r="AL1959" i="24"/>
  <c r="AM1959" i="24"/>
  <c r="AN1959" i="24"/>
  <c r="D1960" i="24"/>
  <c r="H1960" i="24"/>
  <c r="M1960" i="24"/>
  <c r="AL1960" i="24"/>
  <c r="AM1960" i="24"/>
  <c r="AN1960" i="24"/>
  <c r="D1961" i="24"/>
  <c r="H1961" i="24"/>
  <c r="M1961" i="24"/>
  <c r="AL1961" i="24"/>
  <c r="AM1961" i="24"/>
  <c r="AN1961" i="24"/>
  <c r="D1962" i="24"/>
  <c r="H1962" i="24"/>
  <c r="M1962" i="24"/>
  <c r="AL1962" i="24"/>
  <c r="AM1962" i="24"/>
  <c r="AN1962" i="24"/>
  <c r="D1963" i="24"/>
  <c r="H1963" i="24"/>
  <c r="M1963" i="24"/>
  <c r="AL1963" i="24"/>
  <c r="AM1963" i="24"/>
  <c r="AN1963" i="24"/>
  <c r="D1964" i="24"/>
  <c r="H1964" i="24"/>
  <c r="M1964" i="24"/>
  <c r="AL1964" i="24"/>
  <c r="AM1964" i="24"/>
  <c r="AN1964" i="24"/>
  <c r="D1965" i="24"/>
  <c r="H1965" i="24"/>
  <c r="M1965" i="24"/>
  <c r="AL1965" i="24"/>
  <c r="AM1965" i="24"/>
  <c r="AN1965" i="24"/>
  <c r="D1966" i="24"/>
  <c r="H1966" i="24"/>
  <c r="M1966" i="24"/>
  <c r="AL1966" i="24"/>
  <c r="AM1966" i="24"/>
  <c r="AN1966" i="24"/>
  <c r="D1967" i="24"/>
  <c r="H1967" i="24"/>
  <c r="M1967" i="24"/>
  <c r="AL1967" i="24"/>
  <c r="AM1967" i="24"/>
  <c r="AN1967" i="24"/>
  <c r="D1968" i="24"/>
  <c r="H1968" i="24"/>
  <c r="M1968" i="24"/>
  <c r="AL1968" i="24"/>
  <c r="AM1968" i="24"/>
  <c r="AN1968" i="24"/>
  <c r="D1969" i="24"/>
  <c r="H1969" i="24"/>
  <c r="M1969" i="24"/>
  <c r="AL1969" i="24"/>
  <c r="AM1969" i="24"/>
  <c r="AN1969" i="24"/>
  <c r="D1970" i="24"/>
  <c r="H1970" i="24"/>
  <c r="M1970" i="24"/>
  <c r="AL1970" i="24"/>
  <c r="AM1970" i="24"/>
  <c r="AN1970" i="24"/>
  <c r="D1971" i="24"/>
  <c r="H1971" i="24"/>
  <c r="M1971" i="24"/>
  <c r="AL1971" i="24"/>
  <c r="AM1971" i="24"/>
  <c r="AN1971" i="24"/>
  <c r="D1972" i="24"/>
  <c r="H1972" i="24"/>
  <c r="M1972" i="24"/>
  <c r="AL1972" i="24"/>
  <c r="AM1972" i="24"/>
  <c r="AN1972" i="24"/>
  <c r="D1973" i="24"/>
  <c r="H1973" i="24"/>
  <c r="M1973" i="24"/>
  <c r="AL1973" i="24"/>
  <c r="AM1973" i="24"/>
  <c r="AN1973" i="24"/>
  <c r="D1974" i="24"/>
  <c r="H1974" i="24"/>
  <c r="M1974" i="24"/>
  <c r="AL1974" i="24"/>
  <c r="AM1974" i="24"/>
  <c r="AN1974" i="24"/>
  <c r="D1975" i="24"/>
  <c r="H1975" i="24"/>
  <c r="M1975" i="24"/>
  <c r="AL1975" i="24"/>
  <c r="AM1975" i="24"/>
  <c r="AN1975" i="24"/>
  <c r="D1976" i="24"/>
  <c r="H1976" i="24"/>
  <c r="M1976" i="24"/>
  <c r="AL1976" i="24"/>
  <c r="AM1976" i="24"/>
  <c r="AN1976" i="24"/>
  <c r="D1977" i="24"/>
  <c r="H1977" i="24"/>
  <c r="M1977" i="24"/>
  <c r="AL1977" i="24"/>
  <c r="AM1977" i="24"/>
  <c r="AN1977" i="24"/>
  <c r="D1978" i="24"/>
  <c r="H1978" i="24"/>
  <c r="M1978" i="24"/>
  <c r="AL1978" i="24"/>
  <c r="AM1978" i="24"/>
  <c r="AN1978" i="24"/>
  <c r="D1979" i="24"/>
  <c r="H1979" i="24"/>
  <c r="M1979" i="24"/>
  <c r="AL1979" i="24"/>
  <c r="AM1979" i="24"/>
  <c r="AN1979" i="24"/>
  <c r="D1980" i="24"/>
  <c r="H1980" i="24"/>
  <c r="M1980" i="24"/>
  <c r="AL1980" i="24"/>
  <c r="AM1980" i="24"/>
  <c r="AN1980" i="24"/>
  <c r="D1981" i="24"/>
  <c r="H1981" i="24"/>
  <c r="M1981" i="24"/>
  <c r="AL1981" i="24"/>
  <c r="AM1981" i="24"/>
  <c r="AN1981" i="24"/>
  <c r="D1982" i="24"/>
  <c r="H1982" i="24"/>
  <c r="M1982" i="24"/>
  <c r="AL1982" i="24"/>
  <c r="AM1982" i="24"/>
  <c r="AN1982" i="24"/>
  <c r="D1983" i="24"/>
  <c r="H1983" i="24"/>
  <c r="M1983" i="24"/>
  <c r="AL1983" i="24"/>
  <c r="AM1983" i="24"/>
  <c r="AN1983" i="24"/>
  <c r="D1984" i="24"/>
  <c r="H1984" i="24"/>
  <c r="M1984" i="24"/>
  <c r="AL1984" i="24"/>
  <c r="AM1984" i="24"/>
  <c r="AN1984" i="24"/>
  <c r="D1985" i="24"/>
  <c r="H1985" i="24"/>
  <c r="M1985" i="24"/>
  <c r="AL1985" i="24"/>
  <c r="AM1985" i="24"/>
  <c r="AN1985" i="24"/>
  <c r="D1986" i="24"/>
  <c r="H1986" i="24"/>
  <c r="M1986" i="24"/>
  <c r="AL1986" i="24"/>
  <c r="AM1986" i="24"/>
  <c r="AN1986" i="24"/>
  <c r="D1987" i="24"/>
  <c r="H1987" i="24"/>
  <c r="M1987" i="24"/>
  <c r="AL1987" i="24"/>
  <c r="AM1987" i="24"/>
  <c r="AN1987" i="24"/>
  <c r="D1988" i="24"/>
  <c r="H1988" i="24"/>
  <c r="M1988" i="24"/>
  <c r="AL1988" i="24"/>
  <c r="AM1988" i="24"/>
  <c r="AN1988" i="24"/>
  <c r="D1989" i="24"/>
  <c r="H1989" i="24"/>
  <c r="M1989" i="24"/>
  <c r="AL1989" i="24"/>
  <c r="AM1989" i="24"/>
  <c r="AN1989" i="24"/>
  <c r="D1990" i="24"/>
  <c r="H1990" i="24"/>
  <c r="M1990" i="24"/>
  <c r="AL1990" i="24"/>
  <c r="AM1990" i="24"/>
  <c r="AN1990" i="24"/>
  <c r="D1991" i="24"/>
  <c r="H1991" i="24"/>
  <c r="M1991" i="24"/>
  <c r="AL1991" i="24"/>
  <c r="AM1991" i="24"/>
  <c r="AN1991" i="24"/>
  <c r="D1992" i="24"/>
  <c r="H1992" i="24"/>
  <c r="M1992" i="24"/>
  <c r="AL1992" i="24"/>
  <c r="AM1992" i="24"/>
  <c r="AN1992" i="24"/>
  <c r="D1993" i="24"/>
  <c r="H1993" i="24"/>
  <c r="M1993" i="24"/>
  <c r="AL1993" i="24"/>
  <c r="AM1993" i="24"/>
  <c r="AN1993" i="24"/>
  <c r="D1994" i="24"/>
  <c r="H1994" i="24"/>
  <c r="M1994" i="24"/>
  <c r="AL1994" i="24"/>
  <c r="AM1994" i="24"/>
  <c r="AN1994" i="24"/>
  <c r="D1995" i="24"/>
  <c r="H1995" i="24"/>
  <c r="M1995" i="24"/>
  <c r="AL1995" i="24"/>
  <c r="AM1995" i="24"/>
  <c r="AN1995" i="24"/>
  <c r="D1996" i="24"/>
  <c r="H1996" i="24"/>
  <c r="M1996" i="24"/>
  <c r="AL1996" i="24"/>
  <c r="AM1996" i="24"/>
  <c r="AN1996" i="24"/>
  <c r="D1997" i="24"/>
  <c r="H1997" i="24"/>
  <c r="M1997" i="24"/>
  <c r="AL1997" i="24"/>
  <c r="AM1997" i="24"/>
  <c r="AN1997" i="24"/>
  <c r="D1998" i="24"/>
  <c r="H1998" i="24"/>
  <c r="M1998" i="24"/>
  <c r="AL1998" i="24"/>
  <c r="AM1998" i="24"/>
  <c r="AN1998" i="24"/>
  <c r="D1999" i="24"/>
  <c r="H1999" i="24"/>
  <c r="M1999" i="24"/>
  <c r="AL1999" i="24"/>
  <c r="AM1999" i="24"/>
  <c r="AN1999" i="24"/>
  <c r="D2000" i="24"/>
  <c r="H2000" i="24"/>
  <c r="M2000" i="24"/>
  <c r="AL2000" i="24"/>
  <c r="AM2000" i="24"/>
  <c r="AN2000" i="24"/>
  <c r="D2001" i="24"/>
  <c r="H2001" i="24"/>
  <c r="M2001" i="24"/>
  <c r="AL2001" i="24"/>
  <c r="AM2001" i="24"/>
  <c r="AN2001" i="24"/>
  <c r="D2002" i="24"/>
  <c r="H2002" i="24"/>
  <c r="M2002" i="24"/>
  <c r="AL2002" i="24"/>
  <c r="AM2002" i="24"/>
  <c r="AN2002" i="24"/>
  <c r="D2003" i="24"/>
  <c r="H2003" i="24"/>
  <c r="M2003" i="24"/>
  <c r="AL2003" i="24"/>
  <c r="AM2003" i="24"/>
  <c r="AN2003" i="24"/>
  <c r="D2004" i="24"/>
  <c r="H2004" i="24"/>
  <c r="M2004" i="24"/>
  <c r="AL2004" i="24"/>
  <c r="AM2004" i="24"/>
  <c r="AN2004" i="24"/>
  <c r="D2005" i="24"/>
  <c r="H2005" i="24"/>
  <c r="M2005" i="24"/>
  <c r="AL2005" i="24"/>
  <c r="AM2005" i="24"/>
  <c r="AN2005" i="24"/>
  <c r="D2006" i="24"/>
  <c r="H2006" i="24"/>
  <c r="M2006" i="24"/>
  <c r="AL2006" i="24"/>
  <c r="AM2006" i="24"/>
  <c r="AN2006" i="24"/>
  <c r="D2007" i="24"/>
  <c r="H2007" i="24"/>
  <c r="M2007" i="24"/>
  <c r="AL2007" i="24"/>
  <c r="AM2007" i="24"/>
  <c r="AN2007" i="24"/>
  <c r="D2008" i="24"/>
  <c r="H2008" i="24"/>
  <c r="M2008" i="24"/>
  <c r="AL2008" i="24"/>
  <c r="AM2008" i="24"/>
  <c r="AN2008" i="24"/>
  <c r="D2009" i="24"/>
  <c r="H2009" i="24"/>
  <c r="M2009" i="24"/>
  <c r="AL2009" i="24"/>
  <c r="AM2009" i="24"/>
  <c r="AN2009" i="24"/>
  <c r="D2010" i="24"/>
  <c r="H2010" i="24"/>
  <c r="M2010" i="24"/>
  <c r="AL2010" i="24"/>
  <c r="AM2010" i="24"/>
  <c r="AN2010" i="24"/>
  <c r="D2011" i="24"/>
  <c r="H2011" i="24"/>
  <c r="M2011" i="24"/>
  <c r="AL2011" i="24"/>
  <c r="AM2011" i="24"/>
  <c r="AN2011" i="24"/>
  <c r="D2012" i="24"/>
  <c r="H2012" i="24"/>
  <c r="M2012" i="24"/>
  <c r="AL2012" i="24"/>
  <c r="AM2012" i="24"/>
  <c r="AN2012" i="24"/>
  <c r="D2013" i="24"/>
  <c r="H2013" i="24"/>
  <c r="M2013" i="24"/>
  <c r="AL2013" i="24"/>
  <c r="AM2013" i="24"/>
  <c r="AN2013" i="24"/>
  <c r="D2014" i="24"/>
  <c r="H2014" i="24"/>
  <c r="M2014" i="24"/>
  <c r="AL2014" i="24"/>
  <c r="AM2014" i="24"/>
  <c r="AN2014" i="24"/>
  <c r="D2015" i="24"/>
  <c r="H2015" i="24"/>
  <c r="M2015" i="24"/>
  <c r="AL2015" i="24"/>
  <c r="AM2015" i="24"/>
  <c r="AN2015" i="24"/>
  <c r="D2016" i="24"/>
  <c r="H2016" i="24"/>
  <c r="M2016" i="24"/>
  <c r="AL2016" i="24"/>
  <c r="AM2016" i="24"/>
  <c r="AN2016" i="24"/>
  <c r="D2017" i="24"/>
  <c r="H2017" i="24"/>
  <c r="M2017" i="24"/>
  <c r="AL2017" i="24"/>
  <c r="AM2017" i="24"/>
  <c r="AN2017" i="24"/>
  <c r="D2018" i="24"/>
  <c r="H2018" i="24"/>
  <c r="M2018" i="24"/>
  <c r="AL2018" i="24"/>
  <c r="AM2018" i="24"/>
  <c r="AN2018" i="24"/>
  <c r="D2019" i="24"/>
  <c r="H2019" i="24"/>
  <c r="M2019" i="24"/>
  <c r="AL2019" i="24"/>
  <c r="AM2019" i="24"/>
  <c r="AN2019" i="24"/>
  <c r="D2020" i="24"/>
  <c r="H2020" i="24"/>
  <c r="M2020" i="24"/>
  <c r="AL2020" i="24"/>
  <c r="AM2020" i="24"/>
  <c r="AN2020" i="24"/>
  <c r="D2021" i="24"/>
  <c r="H2021" i="24"/>
  <c r="M2021" i="24"/>
  <c r="AL2021" i="24"/>
  <c r="AM2021" i="24"/>
  <c r="AN2021" i="24"/>
  <c r="D2022" i="24"/>
  <c r="H2022" i="24"/>
  <c r="M2022" i="24"/>
  <c r="AL2022" i="24"/>
  <c r="AM2022" i="24"/>
  <c r="AN2022" i="24"/>
  <c r="D2023" i="24"/>
  <c r="H2023" i="24"/>
  <c r="M2023" i="24"/>
  <c r="AL2023" i="24"/>
  <c r="AM2023" i="24"/>
  <c r="AN2023" i="24"/>
  <c r="D2024" i="24"/>
  <c r="H2024" i="24"/>
  <c r="M2024" i="24"/>
  <c r="AL2024" i="24"/>
  <c r="AM2024" i="24"/>
  <c r="AN2024" i="24"/>
  <c r="D2025" i="24"/>
  <c r="H2025" i="24"/>
  <c r="M2025" i="24"/>
  <c r="AL2025" i="24"/>
  <c r="AM2025" i="24"/>
  <c r="AN2025" i="24"/>
  <c r="D2026" i="24"/>
  <c r="H2026" i="24"/>
  <c r="M2026" i="24"/>
  <c r="AL2026" i="24"/>
  <c r="AM2026" i="24"/>
  <c r="AN2026" i="24"/>
  <c r="D2027" i="24"/>
  <c r="H2027" i="24"/>
  <c r="M2027" i="24"/>
  <c r="AL2027" i="24"/>
  <c r="AM2027" i="24"/>
  <c r="AN2027" i="24"/>
  <c r="D2028" i="24"/>
  <c r="H2028" i="24"/>
  <c r="M2028" i="24"/>
  <c r="AL2028" i="24"/>
  <c r="AM2028" i="24"/>
  <c r="AN2028" i="24"/>
  <c r="D2029" i="24"/>
  <c r="H2029" i="24"/>
  <c r="M2029" i="24"/>
  <c r="AL2029" i="24"/>
  <c r="AM2029" i="24"/>
  <c r="AN2029" i="24"/>
  <c r="D2030" i="24"/>
  <c r="H2030" i="24"/>
  <c r="M2030" i="24"/>
  <c r="AL2030" i="24"/>
  <c r="AM2030" i="24"/>
  <c r="AN2030" i="24"/>
  <c r="D2031" i="24"/>
  <c r="H2031" i="24"/>
  <c r="M2031" i="24"/>
  <c r="AL2031" i="24"/>
  <c r="AM2031" i="24"/>
  <c r="AN2031" i="24"/>
  <c r="D2032" i="24"/>
  <c r="H2032" i="24"/>
  <c r="M2032" i="24"/>
  <c r="AL2032" i="24"/>
  <c r="AM2032" i="24"/>
  <c r="AN2032" i="24"/>
  <c r="D2033" i="24"/>
  <c r="H2033" i="24"/>
  <c r="M2033" i="24"/>
  <c r="AL2033" i="24"/>
  <c r="AM2033" i="24"/>
  <c r="AN2033" i="24"/>
  <c r="D2034" i="24"/>
  <c r="H2034" i="24"/>
  <c r="M2034" i="24"/>
  <c r="AL2034" i="24"/>
  <c r="AM2034" i="24"/>
  <c r="AN2034" i="24"/>
  <c r="D2035" i="24"/>
  <c r="H2035" i="24"/>
  <c r="M2035" i="24"/>
  <c r="AL2035" i="24"/>
  <c r="AM2035" i="24"/>
  <c r="AN2035" i="24"/>
  <c r="D2036" i="24"/>
  <c r="H2036" i="24"/>
  <c r="M2036" i="24"/>
  <c r="AL2036" i="24"/>
  <c r="AM2036" i="24"/>
  <c r="AN2036" i="24"/>
  <c r="D2037" i="24"/>
  <c r="H2037" i="24"/>
  <c r="M2037" i="24"/>
  <c r="AL2037" i="24"/>
  <c r="AM2037" i="24"/>
  <c r="AN2037" i="24"/>
  <c r="D2038" i="24"/>
  <c r="H2038" i="24"/>
  <c r="M2038" i="24"/>
  <c r="AL2038" i="24"/>
  <c r="AM2038" i="24"/>
  <c r="AN2038" i="24"/>
  <c r="D2039" i="24"/>
  <c r="H2039" i="24"/>
  <c r="M2039" i="24"/>
  <c r="AL2039" i="24"/>
  <c r="AM2039" i="24"/>
  <c r="AN2039" i="24"/>
  <c r="D2040" i="24"/>
  <c r="H2040" i="24"/>
  <c r="M2040" i="24"/>
  <c r="AL2040" i="24"/>
  <c r="AM2040" i="24"/>
  <c r="AN2040" i="24"/>
  <c r="D2041" i="24"/>
  <c r="H2041" i="24"/>
  <c r="M2041" i="24"/>
  <c r="AL2041" i="24"/>
  <c r="AM2041" i="24"/>
  <c r="AN2041" i="24"/>
  <c r="D2042" i="24"/>
  <c r="H2042" i="24"/>
  <c r="M2042" i="24"/>
  <c r="AL2042" i="24"/>
  <c r="AM2042" i="24"/>
  <c r="AN2042" i="24"/>
  <c r="D2043" i="24"/>
  <c r="H2043" i="24"/>
  <c r="M2043" i="24"/>
  <c r="AL2043" i="24"/>
  <c r="AM2043" i="24"/>
  <c r="AN2043" i="24"/>
  <c r="D2044" i="24"/>
  <c r="H2044" i="24"/>
  <c r="M2044" i="24"/>
  <c r="AL2044" i="24"/>
  <c r="AM2044" i="24"/>
  <c r="AN2044" i="24"/>
  <c r="D2045" i="24"/>
  <c r="H2045" i="24"/>
  <c r="M2045" i="24"/>
  <c r="AL2045" i="24"/>
  <c r="AM2045" i="24"/>
  <c r="AN2045" i="24"/>
  <c r="D2046" i="24"/>
  <c r="H2046" i="24"/>
  <c r="M2046" i="24"/>
  <c r="AL2046" i="24"/>
  <c r="AM2046" i="24"/>
  <c r="AN2046" i="24"/>
  <c r="D2047" i="24"/>
  <c r="H2047" i="24"/>
  <c r="M2047" i="24"/>
  <c r="AL2047" i="24"/>
  <c r="AM2047" i="24"/>
  <c r="AN2047" i="24"/>
  <c r="D2048" i="24"/>
  <c r="H2048" i="24"/>
  <c r="M2048" i="24"/>
  <c r="AL2048" i="24"/>
  <c r="AM2048" i="24"/>
  <c r="AN2048" i="24"/>
  <c r="D2049" i="24"/>
  <c r="H2049" i="24"/>
  <c r="M2049" i="24"/>
  <c r="AL2049" i="24"/>
  <c r="AM2049" i="24"/>
  <c r="AN2049" i="24"/>
  <c r="D2050" i="24"/>
  <c r="H2050" i="24"/>
  <c r="M2050" i="24"/>
  <c r="AL2050" i="24"/>
  <c r="AM2050" i="24"/>
  <c r="AN2050" i="24"/>
  <c r="D2051" i="24"/>
  <c r="H2051" i="24"/>
  <c r="M2051" i="24"/>
  <c r="AL2051" i="24"/>
  <c r="AM2051" i="24"/>
  <c r="AN2051" i="24"/>
  <c r="D2052" i="24"/>
  <c r="H2052" i="24"/>
  <c r="M2052" i="24"/>
  <c r="AL2052" i="24"/>
  <c r="AM2052" i="24"/>
  <c r="AN2052" i="24"/>
  <c r="D2053" i="24"/>
  <c r="H2053" i="24"/>
  <c r="M2053" i="24"/>
  <c r="AL2053" i="24"/>
  <c r="AM2053" i="24"/>
  <c r="AN2053" i="24"/>
  <c r="D2054" i="24"/>
  <c r="H2054" i="24"/>
  <c r="M2054" i="24"/>
  <c r="AL2054" i="24"/>
  <c r="AM2054" i="24"/>
  <c r="AN2054" i="24"/>
  <c r="D2055" i="24"/>
  <c r="H2055" i="24"/>
  <c r="M2055" i="24"/>
  <c r="AL2055" i="24"/>
  <c r="AM2055" i="24"/>
  <c r="AN2055" i="24"/>
  <c r="D2056" i="24"/>
  <c r="H2056" i="24"/>
  <c r="M2056" i="24"/>
  <c r="AL2056" i="24"/>
  <c r="AM2056" i="24"/>
  <c r="AN2056" i="24"/>
  <c r="D2057" i="24"/>
  <c r="H2057" i="24"/>
  <c r="M2057" i="24"/>
  <c r="AL2057" i="24"/>
  <c r="AM2057" i="24"/>
  <c r="AN2057" i="24"/>
  <c r="D2058" i="24"/>
  <c r="H2058" i="24"/>
  <c r="M2058" i="24"/>
  <c r="AL2058" i="24"/>
  <c r="AM2058" i="24"/>
  <c r="AN2058" i="24"/>
  <c r="D2059" i="24"/>
  <c r="H2059" i="24"/>
  <c r="M2059" i="24"/>
  <c r="AL2059" i="24"/>
  <c r="AM2059" i="24"/>
  <c r="AN2059" i="24"/>
  <c r="D2060" i="24"/>
  <c r="H2060" i="24"/>
  <c r="M2060" i="24"/>
  <c r="AL2060" i="24"/>
  <c r="AM2060" i="24"/>
  <c r="AN2060" i="24"/>
  <c r="D2061" i="24"/>
  <c r="H2061" i="24"/>
  <c r="M2061" i="24"/>
  <c r="AL2061" i="24"/>
  <c r="AM2061" i="24"/>
  <c r="AN2061" i="24"/>
  <c r="D2062" i="24"/>
  <c r="H2062" i="24"/>
  <c r="M2062" i="24"/>
  <c r="AL2062" i="24"/>
  <c r="AM2062" i="24"/>
  <c r="AN2062" i="24"/>
  <c r="D2063" i="24"/>
  <c r="H2063" i="24"/>
  <c r="M2063" i="24"/>
  <c r="AL2063" i="24"/>
  <c r="AM2063" i="24"/>
  <c r="AN2063" i="24"/>
  <c r="D2064" i="24"/>
  <c r="H2064" i="24"/>
  <c r="M2064" i="24"/>
  <c r="AL2064" i="24"/>
  <c r="AM2064" i="24"/>
  <c r="AN2064" i="24"/>
  <c r="D2065" i="24"/>
  <c r="H2065" i="24"/>
  <c r="M2065" i="24"/>
  <c r="AL2065" i="24"/>
  <c r="AM2065" i="24"/>
  <c r="AN2065" i="24"/>
  <c r="D2066" i="24"/>
  <c r="H2066" i="24"/>
  <c r="M2066" i="24"/>
  <c r="AL2066" i="24"/>
  <c r="AM2066" i="24"/>
  <c r="AN2066" i="24"/>
  <c r="D2067" i="24"/>
  <c r="H2067" i="24"/>
  <c r="M2067" i="24"/>
  <c r="AL2067" i="24"/>
  <c r="AM2067" i="24"/>
  <c r="AN2067" i="24"/>
  <c r="D2068" i="24"/>
  <c r="H2068" i="24"/>
  <c r="M2068" i="24"/>
  <c r="AL2068" i="24"/>
  <c r="AM2068" i="24"/>
  <c r="AN2068" i="24"/>
  <c r="D2069" i="24"/>
  <c r="H2069" i="24"/>
  <c r="M2069" i="24"/>
  <c r="AL2069" i="24"/>
  <c r="AM2069" i="24"/>
  <c r="AN2069" i="24"/>
  <c r="D2070" i="24"/>
  <c r="H2070" i="24"/>
  <c r="M2070" i="24"/>
  <c r="AL2070" i="24"/>
  <c r="AM2070" i="24"/>
  <c r="AN2070" i="24"/>
  <c r="D2071" i="24"/>
  <c r="H2071" i="24"/>
  <c r="M2071" i="24"/>
  <c r="AL2071" i="24"/>
  <c r="AM2071" i="24"/>
  <c r="AN2071" i="24"/>
  <c r="D2072" i="24"/>
  <c r="H2072" i="24"/>
  <c r="M2072" i="24"/>
  <c r="AL2072" i="24"/>
  <c r="AM2072" i="24"/>
  <c r="AN2072" i="24"/>
  <c r="D2073" i="24"/>
  <c r="H2073" i="24"/>
  <c r="M2073" i="24"/>
  <c r="AL2073" i="24"/>
  <c r="AM2073" i="24"/>
  <c r="AN2073" i="24"/>
  <c r="D2074" i="24"/>
  <c r="H2074" i="24"/>
  <c r="M2074" i="24"/>
  <c r="AL2074" i="24"/>
  <c r="AM2074" i="24"/>
  <c r="AN2074" i="24"/>
  <c r="D2075" i="24"/>
  <c r="H2075" i="24"/>
  <c r="M2075" i="24"/>
  <c r="AL2075" i="24"/>
  <c r="AM2075" i="24"/>
  <c r="AN2075" i="24"/>
  <c r="D2076" i="24"/>
  <c r="H2076" i="24"/>
  <c r="M2076" i="24"/>
  <c r="AL2076" i="24"/>
  <c r="AM2076" i="24"/>
  <c r="AN2076" i="24"/>
  <c r="D2077" i="24"/>
  <c r="H2077" i="24"/>
  <c r="M2077" i="24"/>
  <c r="AL2077" i="24"/>
  <c r="AM2077" i="24"/>
  <c r="AN2077" i="24"/>
  <c r="D2078" i="24"/>
  <c r="H2078" i="24"/>
  <c r="M2078" i="24"/>
  <c r="AL2078" i="24"/>
  <c r="AM2078" i="24"/>
  <c r="AN2078" i="24"/>
  <c r="D2079" i="24"/>
  <c r="H2079" i="24"/>
  <c r="M2079" i="24"/>
  <c r="AL2079" i="24"/>
  <c r="AM2079" i="24"/>
  <c r="AN2079" i="24"/>
  <c r="D2080" i="24"/>
  <c r="H2080" i="24"/>
  <c r="M2080" i="24"/>
  <c r="AL2080" i="24"/>
  <c r="AM2080" i="24"/>
  <c r="AN2080" i="24"/>
  <c r="D2081" i="24"/>
  <c r="H2081" i="24"/>
  <c r="M2081" i="24"/>
  <c r="AL2081" i="24"/>
  <c r="AM2081" i="24"/>
  <c r="AN2081" i="24"/>
  <c r="D2082" i="24"/>
  <c r="H2082" i="24"/>
  <c r="M2082" i="24"/>
  <c r="AL2082" i="24"/>
  <c r="AM2082" i="24"/>
  <c r="AN2082" i="24"/>
  <c r="D2083" i="24"/>
  <c r="H2083" i="24"/>
  <c r="M2083" i="24"/>
  <c r="AL2083" i="24"/>
  <c r="AM2083" i="24"/>
  <c r="AN2083" i="24"/>
  <c r="D2084" i="24"/>
  <c r="H2084" i="24"/>
  <c r="M2084" i="24"/>
  <c r="AL2084" i="24"/>
  <c r="AM2084" i="24"/>
  <c r="AN2084" i="24"/>
  <c r="D2085" i="24"/>
  <c r="H2085" i="24"/>
  <c r="M2085" i="24"/>
  <c r="AL2085" i="24"/>
  <c r="AM2085" i="24"/>
  <c r="AN2085" i="24"/>
  <c r="D2086" i="24"/>
  <c r="H2086" i="24"/>
  <c r="M2086" i="24"/>
  <c r="AL2086" i="24"/>
  <c r="AM2086" i="24"/>
  <c r="AN2086" i="24"/>
  <c r="D2087" i="24"/>
  <c r="H2087" i="24"/>
  <c r="M2087" i="24"/>
  <c r="AL2087" i="24"/>
  <c r="AM2087" i="24"/>
  <c r="AN2087" i="24"/>
  <c r="D2088" i="24"/>
  <c r="H2088" i="24"/>
  <c r="M2088" i="24"/>
  <c r="AL2088" i="24"/>
  <c r="AM2088" i="24"/>
  <c r="AN2088" i="24"/>
  <c r="D2089" i="24"/>
  <c r="H2089" i="24"/>
  <c r="M2089" i="24"/>
  <c r="AL2089" i="24"/>
  <c r="AM2089" i="24"/>
  <c r="AN2089" i="24"/>
  <c r="D2090" i="24"/>
  <c r="H2090" i="24"/>
  <c r="M2090" i="24"/>
  <c r="AL2090" i="24"/>
  <c r="AM2090" i="24"/>
  <c r="AN2090" i="24"/>
  <c r="D2091" i="24"/>
  <c r="H2091" i="24"/>
  <c r="M2091" i="24"/>
  <c r="AL2091" i="24"/>
  <c r="AM2091" i="24"/>
  <c r="AN2091" i="24"/>
  <c r="D2092" i="24"/>
  <c r="H2092" i="24"/>
  <c r="M2092" i="24"/>
  <c r="AL2092" i="24"/>
  <c r="AM2092" i="24"/>
  <c r="AN2092" i="24"/>
  <c r="D2093" i="24"/>
  <c r="H2093" i="24"/>
  <c r="M2093" i="24"/>
  <c r="AL2093" i="24"/>
  <c r="AM2093" i="24"/>
  <c r="AN2093" i="24"/>
  <c r="D2094" i="24"/>
  <c r="H2094" i="24"/>
  <c r="M2094" i="24"/>
  <c r="AL2094" i="24"/>
  <c r="AM2094" i="24"/>
  <c r="AN2094" i="24"/>
  <c r="D2095" i="24"/>
  <c r="H2095" i="24"/>
  <c r="M2095" i="24"/>
  <c r="AL2095" i="24"/>
  <c r="AM2095" i="24"/>
  <c r="AN2095" i="24"/>
  <c r="D2096" i="24"/>
  <c r="H2096" i="24"/>
  <c r="M2096" i="24"/>
  <c r="AL2096" i="24"/>
  <c r="AM2096" i="24"/>
  <c r="AN2096" i="24"/>
  <c r="D2097" i="24"/>
  <c r="H2097" i="24"/>
  <c r="M2097" i="24"/>
  <c r="AL2097" i="24"/>
  <c r="AM2097" i="24"/>
  <c r="AN2097" i="24"/>
  <c r="D2098" i="24"/>
  <c r="H2098" i="24"/>
  <c r="M2098" i="24"/>
  <c r="AL2098" i="24"/>
  <c r="AM2098" i="24"/>
  <c r="AN2098" i="24"/>
  <c r="D2099" i="24"/>
  <c r="H2099" i="24"/>
  <c r="M2099" i="24"/>
  <c r="AL2099" i="24"/>
  <c r="AM2099" i="24"/>
  <c r="AN2099" i="24"/>
  <c r="D2100" i="24"/>
  <c r="H2100" i="24"/>
  <c r="M2100" i="24"/>
  <c r="AL2100" i="24"/>
  <c r="AM2100" i="24"/>
  <c r="AN2100" i="24"/>
  <c r="D2101" i="24"/>
  <c r="H2101" i="24"/>
  <c r="M2101" i="24"/>
  <c r="AL2101" i="24"/>
  <c r="AM2101" i="24"/>
  <c r="AN2101" i="24"/>
  <c r="D2102" i="24"/>
  <c r="H2102" i="24"/>
  <c r="M2102" i="24"/>
  <c r="AL2102" i="24"/>
  <c r="AM2102" i="24"/>
  <c r="AN2102" i="24"/>
  <c r="D2103" i="24"/>
  <c r="H2103" i="24"/>
  <c r="M2103" i="24"/>
  <c r="AL2103" i="24"/>
  <c r="AM2103" i="24"/>
  <c r="AN2103" i="24"/>
  <c r="D2104" i="24"/>
  <c r="H2104" i="24"/>
  <c r="M2104" i="24"/>
  <c r="AL2104" i="24"/>
  <c r="AM2104" i="24"/>
  <c r="AN2104" i="24"/>
  <c r="D2105" i="24"/>
  <c r="H2105" i="24"/>
  <c r="M2105" i="24"/>
  <c r="AL2105" i="24"/>
  <c r="AM2105" i="24"/>
  <c r="AN2105" i="24"/>
  <c r="D2106" i="24"/>
  <c r="H2106" i="24"/>
  <c r="M2106" i="24"/>
  <c r="AL2106" i="24"/>
  <c r="AM2106" i="24"/>
  <c r="AN2106" i="24"/>
  <c r="D2107" i="24"/>
  <c r="H2107" i="24"/>
  <c r="M2107" i="24"/>
  <c r="AL2107" i="24"/>
  <c r="AM2107" i="24"/>
  <c r="AN2107" i="24"/>
  <c r="D2108" i="24"/>
  <c r="H2108" i="24"/>
  <c r="M2108" i="24"/>
  <c r="AL2108" i="24"/>
  <c r="AM2108" i="24"/>
  <c r="AN2108" i="24"/>
  <c r="D2109" i="24"/>
  <c r="H2109" i="24"/>
  <c r="M2109" i="24"/>
  <c r="AL2109" i="24"/>
  <c r="AM2109" i="24"/>
  <c r="AN2109" i="24"/>
  <c r="D2110" i="24"/>
  <c r="H2110" i="24"/>
  <c r="M2110" i="24"/>
  <c r="AL2110" i="24"/>
  <c r="AM2110" i="24"/>
  <c r="AN2110" i="24"/>
  <c r="D2111" i="24"/>
  <c r="H2111" i="24"/>
  <c r="M2111" i="24"/>
  <c r="AL2111" i="24"/>
  <c r="AM2111" i="24"/>
  <c r="AN2111" i="24"/>
  <c r="D2112" i="24"/>
  <c r="H2112" i="24"/>
  <c r="M2112" i="24"/>
  <c r="AL2112" i="24"/>
  <c r="AM2112" i="24"/>
  <c r="AN2112" i="24"/>
  <c r="D2113" i="24"/>
  <c r="H2113" i="24"/>
  <c r="M2113" i="24"/>
  <c r="AL2113" i="24"/>
  <c r="AM2113" i="24"/>
  <c r="AN2113" i="24"/>
  <c r="D2114" i="24"/>
  <c r="H2114" i="24"/>
  <c r="M2114" i="24"/>
  <c r="AL2114" i="24"/>
  <c r="AM2114" i="24"/>
  <c r="AN2114" i="24"/>
  <c r="D2115" i="24"/>
  <c r="H2115" i="24"/>
  <c r="M2115" i="24"/>
  <c r="AL2115" i="24"/>
  <c r="AM2115" i="24"/>
  <c r="AN2115" i="24"/>
  <c r="D2116" i="24"/>
  <c r="H2116" i="24"/>
  <c r="M2116" i="24"/>
  <c r="AL2116" i="24"/>
  <c r="AM2116" i="24"/>
  <c r="AN2116" i="24"/>
  <c r="D2117" i="24"/>
  <c r="H2117" i="24"/>
  <c r="M2117" i="24"/>
  <c r="AL2117" i="24"/>
  <c r="AM2117" i="24"/>
  <c r="AN2117" i="24"/>
  <c r="D2118" i="24"/>
  <c r="H2118" i="24"/>
  <c r="M2118" i="24"/>
  <c r="AL2118" i="24"/>
  <c r="AM2118" i="24"/>
  <c r="AN2118" i="24"/>
  <c r="D2119" i="24"/>
  <c r="H2119" i="24"/>
  <c r="M2119" i="24"/>
  <c r="AL2119" i="24"/>
  <c r="AM2119" i="24"/>
  <c r="AN2119" i="24"/>
  <c r="D2120" i="24"/>
  <c r="H2120" i="24"/>
  <c r="M2120" i="24"/>
  <c r="AL2120" i="24"/>
  <c r="AM2120" i="24"/>
  <c r="AN2120" i="24"/>
  <c r="D2121" i="24"/>
  <c r="H2121" i="24"/>
  <c r="M2121" i="24"/>
  <c r="AL2121" i="24"/>
  <c r="AM2121" i="24"/>
  <c r="AN2121" i="24"/>
  <c r="D2122" i="24"/>
  <c r="H2122" i="24"/>
  <c r="M2122" i="24"/>
  <c r="AL2122" i="24"/>
  <c r="AM2122" i="24"/>
  <c r="AN2122" i="24"/>
  <c r="D2123" i="24"/>
  <c r="H2123" i="24"/>
  <c r="M2123" i="24"/>
  <c r="AL2123" i="24"/>
  <c r="AM2123" i="24"/>
  <c r="AN2123" i="24"/>
  <c r="D2124" i="24"/>
  <c r="H2124" i="24"/>
  <c r="M2124" i="24"/>
  <c r="AL2124" i="24"/>
  <c r="AM2124" i="24"/>
  <c r="AN2124" i="24"/>
  <c r="D2125" i="24"/>
  <c r="H2125" i="24"/>
  <c r="M2125" i="24"/>
  <c r="AL2125" i="24"/>
  <c r="AM2125" i="24"/>
  <c r="AN2125" i="24"/>
  <c r="D2126" i="24"/>
  <c r="H2126" i="24"/>
  <c r="M2126" i="24"/>
  <c r="AL2126" i="24"/>
  <c r="AM2126" i="24"/>
  <c r="AN2126" i="24"/>
  <c r="D2127" i="24"/>
  <c r="H2127" i="24"/>
  <c r="M2127" i="24"/>
  <c r="AL2127" i="24"/>
  <c r="AM2127" i="24"/>
  <c r="AN2127" i="24"/>
  <c r="D2128" i="24"/>
  <c r="H2128" i="24"/>
  <c r="M2128" i="24"/>
  <c r="AL2128" i="24"/>
  <c r="AM2128" i="24"/>
  <c r="AN2128" i="24"/>
  <c r="D2129" i="24"/>
  <c r="H2129" i="24"/>
  <c r="M2129" i="24"/>
  <c r="AL2129" i="24"/>
  <c r="AM2129" i="24"/>
  <c r="AN2129" i="24"/>
  <c r="D2130" i="24"/>
  <c r="H2130" i="24"/>
  <c r="M2130" i="24"/>
  <c r="AL2130" i="24"/>
  <c r="AM2130" i="24"/>
  <c r="AN2130" i="24"/>
  <c r="D2131" i="24"/>
  <c r="H2131" i="24"/>
  <c r="M2131" i="24"/>
  <c r="AL2131" i="24"/>
  <c r="AM2131" i="24"/>
  <c r="AN2131" i="24"/>
  <c r="D2132" i="24"/>
  <c r="H2132" i="24"/>
  <c r="M2132" i="24"/>
  <c r="AL2132" i="24"/>
  <c r="AM2132" i="24"/>
  <c r="AN2132" i="24"/>
  <c r="D2133" i="24"/>
  <c r="H2133" i="24"/>
  <c r="M2133" i="24"/>
  <c r="AL2133" i="24"/>
  <c r="AM2133" i="24"/>
  <c r="AN2133" i="24"/>
  <c r="D2134" i="24"/>
  <c r="H2134" i="24"/>
  <c r="M2134" i="24"/>
  <c r="AL2134" i="24"/>
  <c r="AM2134" i="24"/>
  <c r="AN2134" i="24"/>
  <c r="D2135" i="24"/>
  <c r="H2135" i="24"/>
  <c r="M2135" i="24"/>
  <c r="AL2135" i="24"/>
  <c r="AM2135" i="24"/>
  <c r="AN2135" i="24"/>
  <c r="D2136" i="24"/>
  <c r="H2136" i="24"/>
  <c r="M2136" i="24"/>
  <c r="AL2136" i="24"/>
  <c r="AM2136" i="24"/>
  <c r="AN2136" i="24"/>
  <c r="D2137" i="24"/>
  <c r="H2137" i="24"/>
  <c r="M2137" i="24"/>
  <c r="AL2137" i="24"/>
  <c r="AM2137" i="24"/>
  <c r="AN2137" i="24"/>
  <c r="D2138" i="24"/>
  <c r="H2138" i="24"/>
  <c r="M2138" i="24"/>
  <c r="AL2138" i="24"/>
  <c r="AM2138" i="24"/>
  <c r="AN2138" i="24"/>
  <c r="D2139" i="24"/>
  <c r="H2139" i="24"/>
  <c r="M2139" i="24"/>
  <c r="AL2139" i="24"/>
  <c r="AM2139" i="24"/>
  <c r="AN2139" i="24"/>
  <c r="D2140" i="24"/>
  <c r="H2140" i="24"/>
  <c r="M2140" i="24"/>
  <c r="AL2140" i="24"/>
  <c r="AM2140" i="24"/>
  <c r="AN2140" i="24"/>
  <c r="D2141" i="24"/>
  <c r="H2141" i="24"/>
  <c r="M2141" i="24"/>
  <c r="AL2141" i="24"/>
  <c r="AM2141" i="24"/>
  <c r="AN2141" i="24"/>
  <c r="D2142" i="24"/>
  <c r="H2142" i="24"/>
  <c r="M2142" i="24"/>
  <c r="AL2142" i="24"/>
  <c r="AM2142" i="24"/>
  <c r="AN2142" i="24"/>
  <c r="D2143" i="24"/>
  <c r="H2143" i="24"/>
  <c r="M2143" i="24"/>
  <c r="AL2143" i="24"/>
  <c r="AM2143" i="24"/>
  <c r="AN2143" i="24"/>
  <c r="D2144" i="24"/>
  <c r="H2144" i="24"/>
  <c r="M2144" i="24"/>
  <c r="AL2144" i="24"/>
  <c r="AM2144" i="24"/>
  <c r="AN2144" i="24"/>
  <c r="D2145" i="24"/>
  <c r="H2145" i="24"/>
  <c r="M2145" i="24"/>
  <c r="AL2145" i="24"/>
  <c r="AM2145" i="24"/>
  <c r="AN2145" i="24"/>
  <c r="D2146" i="24"/>
  <c r="H2146" i="24"/>
  <c r="M2146" i="24"/>
  <c r="AL2146" i="24"/>
  <c r="AM2146" i="24"/>
  <c r="AN2146" i="24"/>
  <c r="D2147" i="24"/>
  <c r="H2147" i="24"/>
  <c r="M2147" i="24"/>
  <c r="AL2147" i="24"/>
  <c r="AM2147" i="24"/>
  <c r="AN2147" i="24"/>
  <c r="D2148" i="24"/>
  <c r="H2148" i="24"/>
  <c r="M2148" i="24"/>
  <c r="AL2148" i="24"/>
  <c r="AM2148" i="24"/>
  <c r="AN2148" i="24"/>
  <c r="D2149" i="24"/>
  <c r="H2149" i="24"/>
  <c r="M2149" i="24"/>
  <c r="AL2149" i="24"/>
  <c r="AM2149" i="24"/>
  <c r="AN2149" i="24"/>
  <c r="D2150" i="24"/>
  <c r="H2150" i="24"/>
  <c r="M2150" i="24"/>
  <c r="AL2150" i="24"/>
  <c r="AM2150" i="24"/>
  <c r="AN2150" i="24"/>
  <c r="D2151" i="24"/>
  <c r="H2151" i="24"/>
  <c r="M2151" i="24"/>
  <c r="AL2151" i="24"/>
  <c r="AM2151" i="24"/>
  <c r="AN2151" i="24"/>
  <c r="D2152" i="24"/>
  <c r="H2152" i="24"/>
  <c r="M2152" i="24"/>
  <c r="AL2152" i="24"/>
  <c r="AM2152" i="24"/>
  <c r="AN2152" i="24"/>
  <c r="D2153" i="24"/>
  <c r="H2153" i="24"/>
  <c r="M2153" i="24"/>
  <c r="AL2153" i="24"/>
  <c r="AM2153" i="24"/>
  <c r="AN2153" i="24"/>
  <c r="D2154" i="24"/>
  <c r="H2154" i="24"/>
  <c r="M2154" i="24"/>
  <c r="AL2154" i="24"/>
  <c r="AM2154" i="24"/>
  <c r="AN2154" i="24"/>
  <c r="D2155" i="24"/>
  <c r="H2155" i="24"/>
  <c r="M2155" i="24"/>
  <c r="AL2155" i="24"/>
  <c r="AM2155" i="24"/>
  <c r="AN2155" i="24"/>
  <c r="D2156" i="24"/>
  <c r="H2156" i="24"/>
  <c r="M2156" i="24"/>
  <c r="AL2156" i="24"/>
  <c r="AM2156" i="24"/>
  <c r="AN2156" i="24"/>
  <c r="D2157" i="24"/>
  <c r="H2157" i="24"/>
  <c r="M2157" i="24"/>
  <c r="AL2157" i="24"/>
  <c r="AM2157" i="24"/>
  <c r="AN2157" i="24"/>
  <c r="D2158" i="24"/>
  <c r="H2158" i="24"/>
  <c r="M2158" i="24"/>
  <c r="AL2158" i="24"/>
  <c r="AM2158" i="24"/>
  <c r="AN2158" i="24"/>
  <c r="D2159" i="24"/>
  <c r="H2159" i="24"/>
  <c r="M2159" i="24"/>
  <c r="AL2159" i="24"/>
  <c r="AM2159" i="24"/>
  <c r="AN2159" i="24"/>
  <c r="D2160" i="24"/>
  <c r="H2160" i="24"/>
  <c r="M2160" i="24"/>
  <c r="AL2160" i="24"/>
  <c r="AM2160" i="24"/>
  <c r="AN2160" i="24"/>
  <c r="D2161" i="24"/>
  <c r="H2161" i="24"/>
  <c r="M2161" i="24"/>
  <c r="AL2161" i="24"/>
  <c r="AM2161" i="24"/>
  <c r="AN2161" i="24"/>
  <c r="D2162" i="24"/>
  <c r="H2162" i="24"/>
  <c r="M2162" i="24"/>
  <c r="AL2162" i="24"/>
  <c r="AM2162" i="24"/>
  <c r="AN2162" i="24"/>
  <c r="D2163" i="24"/>
  <c r="H2163" i="24"/>
  <c r="M2163" i="24"/>
  <c r="AL2163" i="24"/>
  <c r="AM2163" i="24"/>
  <c r="AN2163" i="24"/>
  <c r="D2164" i="24"/>
  <c r="H2164" i="24"/>
  <c r="M2164" i="24"/>
  <c r="AL2164" i="24"/>
  <c r="AM2164" i="24"/>
  <c r="AN2164" i="24"/>
  <c r="D2165" i="24"/>
  <c r="H2165" i="24"/>
  <c r="M2165" i="24"/>
  <c r="AL2165" i="24"/>
  <c r="AM2165" i="24"/>
  <c r="AN2165" i="24"/>
  <c r="D2166" i="24"/>
  <c r="H2166" i="24"/>
  <c r="M2166" i="24"/>
  <c r="AL2166" i="24"/>
  <c r="AM2166" i="24"/>
  <c r="AN2166" i="24"/>
  <c r="D2167" i="24"/>
  <c r="H2167" i="24"/>
  <c r="M2167" i="24"/>
  <c r="AL2167" i="24"/>
  <c r="AM2167" i="24"/>
  <c r="AN2167" i="24"/>
  <c r="D2168" i="24"/>
  <c r="H2168" i="24"/>
  <c r="M2168" i="24"/>
  <c r="AL2168" i="24"/>
  <c r="AM2168" i="24"/>
  <c r="AN2168" i="24"/>
  <c r="D2169" i="24"/>
  <c r="H2169" i="24"/>
  <c r="M2169" i="24"/>
  <c r="AL2169" i="24"/>
  <c r="AM2169" i="24"/>
  <c r="AN2169" i="24"/>
  <c r="D2170" i="24"/>
  <c r="H2170" i="24"/>
  <c r="M2170" i="24"/>
  <c r="AL2170" i="24"/>
  <c r="AM2170" i="24"/>
  <c r="AN2170" i="24"/>
  <c r="D2171" i="24"/>
  <c r="H2171" i="24"/>
  <c r="M2171" i="24"/>
  <c r="AL2171" i="24"/>
  <c r="AM2171" i="24"/>
  <c r="AN2171" i="24"/>
  <c r="D2172" i="24"/>
  <c r="H2172" i="24"/>
  <c r="M2172" i="24"/>
  <c r="AL2172" i="24"/>
  <c r="AM2172" i="24"/>
  <c r="AN2172" i="24"/>
  <c r="D2173" i="24"/>
  <c r="H2173" i="24"/>
  <c r="M2173" i="24"/>
  <c r="AL2173" i="24"/>
  <c r="AM2173" i="24"/>
  <c r="AN2173" i="24"/>
  <c r="D2174" i="24"/>
  <c r="H2174" i="24"/>
  <c r="M2174" i="24"/>
  <c r="AL2174" i="24"/>
  <c r="AM2174" i="24"/>
  <c r="AN2174" i="24"/>
  <c r="D2175" i="24"/>
  <c r="H2175" i="24"/>
  <c r="M2175" i="24"/>
  <c r="AL2175" i="24"/>
  <c r="AM2175" i="24"/>
  <c r="AN2175" i="24"/>
  <c r="D2176" i="24"/>
  <c r="H2176" i="24"/>
  <c r="M2176" i="24"/>
  <c r="AL2176" i="24"/>
  <c r="AM2176" i="24"/>
  <c r="AN2176" i="24"/>
  <c r="D2177" i="24"/>
  <c r="H2177" i="24"/>
  <c r="M2177" i="24"/>
  <c r="AL2177" i="24"/>
  <c r="AM2177" i="24"/>
  <c r="AN2177" i="24"/>
  <c r="D2178" i="24"/>
  <c r="H2178" i="24"/>
  <c r="M2178" i="24"/>
  <c r="AL2178" i="24"/>
  <c r="AM2178" i="24"/>
  <c r="AN2178" i="24"/>
  <c r="D2179" i="24"/>
  <c r="H2179" i="24"/>
  <c r="M2179" i="24"/>
  <c r="AL2179" i="24"/>
  <c r="AM2179" i="24"/>
  <c r="AN2179" i="24"/>
  <c r="D2180" i="24"/>
  <c r="H2180" i="24"/>
  <c r="M2180" i="24"/>
  <c r="AL2180" i="24"/>
  <c r="AM2180" i="24"/>
  <c r="AN2180" i="24"/>
  <c r="D2181" i="24"/>
  <c r="H2181" i="24"/>
  <c r="M2181" i="24"/>
  <c r="AL2181" i="24"/>
  <c r="AM2181" i="24"/>
  <c r="AN2181" i="24"/>
  <c r="D2182" i="24"/>
  <c r="H2182" i="24"/>
  <c r="M2182" i="24"/>
  <c r="AL2182" i="24"/>
  <c r="AM2182" i="24"/>
  <c r="AN2182" i="24"/>
  <c r="D2183" i="24"/>
  <c r="H2183" i="24"/>
  <c r="M2183" i="24"/>
  <c r="AL2183" i="24"/>
  <c r="AM2183" i="24"/>
  <c r="AN2183" i="24"/>
  <c r="D2184" i="24"/>
  <c r="H2184" i="24"/>
  <c r="M2184" i="24"/>
  <c r="AL2184" i="24"/>
  <c r="AM2184" i="24"/>
  <c r="AN2184" i="24"/>
  <c r="D2185" i="24"/>
  <c r="H2185" i="24"/>
  <c r="M2185" i="24"/>
  <c r="AL2185" i="24"/>
  <c r="AM2185" i="24"/>
  <c r="AN2185" i="24"/>
  <c r="D2186" i="24"/>
  <c r="H2186" i="24"/>
  <c r="M2186" i="24"/>
  <c r="AL2186" i="24"/>
  <c r="AM2186" i="24"/>
  <c r="AN2186" i="24"/>
  <c r="D2187" i="24"/>
  <c r="H2187" i="24"/>
  <c r="M2187" i="24"/>
  <c r="AL2187" i="24"/>
  <c r="AM2187" i="24"/>
  <c r="AN2187" i="24"/>
  <c r="D2188" i="24"/>
  <c r="H2188" i="24"/>
  <c r="M2188" i="24"/>
  <c r="AL2188" i="24"/>
  <c r="AM2188" i="24"/>
  <c r="AN2188" i="24"/>
  <c r="D2189" i="24"/>
  <c r="H2189" i="24"/>
  <c r="M2189" i="24"/>
  <c r="AL2189" i="24"/>
  <c r="AM2189" i="24"/>
  <c r="AN2189" i="24"/>
  <c r="D2190" i="24"/>
  <c r="H2190" i="24"/>
  <c r="M2190" i="24"/>
  <c r="AL2190" i="24"/>
  <c r="AM2190" i="24"/>
  <c r="AN2190" i="24"/>
  <c r="D2191" i="24"/>
  <c r="H2191" i="24"/>
  <c r="M2191" i="24"/>
  <c r="AL2191" i="24"/>
  <c r="AM2191" i="24"/>
  <c r="AN2191" i="24"/>
  <c r="D2192" i="24"/>
  <c r="H2192" i="24"/>
  <c r="M2192" i="24"/>
  <c r="AL2192" i="24"/>
  <c r="AM2192" i="24"/>
  <c r="AN2192" i="24"/>
  <c r="D2193" i="24"/>
  <c r="H2193" i="24"/>
  <c r="M2193" i="24"/>
  <c r="AL2193" i="24"/>
  <c r="AM2193" i="24"/>
  <c r="AN2193" i="24"/>
  <c r="D2194" i="24"/>
  <c r="H2194" i="24"/>
  <c r="M2194" i="24"/>
  <c r="AL2194" i="24"/>
  <c r="AM2194" i="24"/>
  <c r="AN2194" i="24"/>
  <c r="D2195" i="24"/>
  <c r="H2195" i="24"/>
  <c r="M2195" i="24"/>
  <c r="AL2195" i="24"/>
  <c r="AM2195" i="24"/>
  <c r="AN2195" i="24"/>
  <c r="D2196" i="24"/>
  <c r="H2196" i="24"/>
  <c r="M2196" i="24"/>
  <c r="AL2196" i="24"/>
  <c r="AM2196" i="24"/>
  <c r="AN2196" i="24"/>
  <c r="D2197" i="24"/>
  <c r="H2197" i="24"/>
  <c r="M2197" i="24"/>
  <c r="AL2197" i="24"/>
  <c r="AM2197" i="24"/>
  <c r="AN2197" i="24"/>
  <c r="D2198" i="24"/>
  <c r="H2198" i="24"/>
  <c r="M2198" i="24"/>
  <c r="AL2198" i="24"/>
  <c r="AM2198" i="24"/>
  <c r="AN2198" i="24"/>
  <c r="D2199" i="24"/>
  <c r="H2199" i="24"/>
  <c r="M2199" i="24"/>
  <c r="AL2199" i="24"/>
  <c r="AM2199" i="24"/>
  <c r="AN2199" i="24"/>
  <c r="D2200" i="24"/>
  <c r="H2200" i="24"/>
  <c r="M2200" i="24"/>
  <c r="AL2200" i="24"/>
  <c r="AM2200" i="24"/>
  <c r="AN2200" i="24"/>
  <c r="D2201" i="24"/>
  <c r="H2201" i="24"/>
  <c r="M2201" i="24"/>
  <c r="AL2201" i="24"/>
  <c r="AM2201" i="24"/>
  <c r="AN2201" i="24"/>
  <c r="D2202" i="24"/>
  <c r="H2202" i="24"/>
  <c r="M2202" i="24"/>
  <c r="AL2202" i="24"/>
  <c r="AM2202" i="24"/>
  <c r="AN2202" i="24"/>
  <c r="D2203" i="24"/>
  <c r="H2203" i="24"/>
  <c r="M2203" i="24"/>
  <c r="AL2203" i="24"/>
  <c r="AM2203" i="24"/>
  <c r="AN2203" i="24"/>
  <c r="D2204" i="24"/>
  <c r="H2204" i="24"/>
  <c r="M2204" i="24"/>
  <c r="AL2204" i="24"/>
  <c r="AM2204" i="24"/>
  <c r="AN2204" i="24"/>
  <c r="D2205" i="24"/>
  <c r="H2205" i="24"/>
  <c r="M2205" i="24"/>
  <c r="AL2205" i="24"/>
  <c r="AM2205" i="24"/>
  <c r="AN2205" i="24"/>
  <c r="D2206" i="24"/>
  <c r="H2206" i="24"/>
  <c r="M2206" i="24"/>
  <c r="AL2206" i="24"/>
  <c r="AM2206" i="24"/>
  <c r="AN2206" i="24"/>
  <c r="D2207" i="24"/>
  <c r="H2207" i="24"/>
  <c r="M2207" i="24"/>
  <c r="AL2207" i="24"/>
  <c r="AM2207" i="24"/>
  <c r="AN2207" i="24"/>
  <c r="D2208" i="24"/>
  <c r="H2208" i="24"/>
  <c r="M2208" i="24"/>
  <c r="AL2208" i="24"/>
  <c r="AM2208" i="24"/>
  <c r="AN2208" i="24"/>
  <c r="D2209" i="24"/>
  <c r="H2209" i="24"/>
  <c r="M2209" i="24"/>
  <c r="AL2209" i="24"/>
  <c r="AM2209" i="24"/>
  <c r="AN2209" i="24"/>
  <c r="D2210" i="24"/>
  <c r="H2210" i="24"/>
  <c r="M2210" i="24"/>
  <c r="AL2210" i="24"/>
  <c r="AM2210" i="24"/>
  <c r="AN2210" i="24"/>
  <c r="D2211" i="24"/>
  <c r="H2211" i="24"/>
  <c r="M2211" i="24"/>
  <c r="AL2211" i="24"/>
  <c r="AM2211" i="24"/>
  <c r="AN2211" i="24"/>
  <c r="D2212" i="24"/>
  <c r="H2212" i="24"/>
  <c r="M2212" i="24"/>
  <c r="AL2212" i="24"/>
  <c r="AM2212" i="24"/>
  <c r="AN2212" i="24"/>
  <c r="D2213" i="24"/>
  <c r="H2213" i="24"/>
  <c r="M2213" i="24"/>
  <c r="AL2213" i="24"/>
  <c r="AM2213" i="24"/>
  <c r="AN2213" i="24"/>
  <c r="D2214" i="24"/>
  <c r="H2214" i="24"/>
  <c r="M2214" i="24"/>
  <c r="AL2214" i="24"/>
  <c r="AM2214" i="24"/>
  <c r="AN2214" i="24"/>
  <c r="D2215" i="24"/>
  <c r="H2215" i="24"/>
  <c r="M2215" i="24"/>
  <c r="AL2215" i="24"/>
  <c r="AM2215" i="24"/>
  <c r="AN2215" i="24"/>
  <c r="D2216" i="24"/>
  <c r="H2216" i="24"/>
  <c r="M2216" i="24"/>
  <c r="AL2216" i="24"/>
  <c r="AM2216" i="24"/>
  <c r="AN2216" i="24"/>
  <c r="D2217" i="24"/>
  <c r="H2217" i="24"/>
  <c r="M2217" i="24"/>
  <c r="AL2217" i="24"/>
  <c r="AM2217" i="24"/>
  <c r="AN2217" i="24"/>
  <c r="D2218" i="24"/>
  <c r="H2218" i="24"/>
  <c r="M2218" i="24"/>
  <c r="AL2218" i="24"/>
  <c r="AM2218" i="24"/>
  <c r="AN2218" i="24"/>
  <c r="D2219" i="24"/>
  <c r="H2219" i="24"/>
  <c r="M2219" i="24"/>
  <c r="AL2219" i="24"/>
  <c r="AM2219" i="24"/>
  <c r="AN2219" i="24"/>
  <c r="D2220" i="24"/>
  <c r="H2220" i="24"/>
  <c r="M2220" i="24"/>
  <c r="AL2220" i="24"/>
  <c r="AM2220" i="24"/>
  <c r="AN2220" i="24"/>
  <c r="D2221" i="24"/>
  <c r="H2221" i="24"/>
  <c r="M2221" i="24"/>
  <c r="AL2221" i="24"/>
  <c r="AM2221" i="24"/>
  <c r="AN2221" i="24"/>
  <c r="D2222" i="24"/>
  <c r="H2222" i="24"/>
  <c r="M2222" i="24"/>
  <c r="AL2222" i="24"/>
  <c r="AM2222" i="24"/>
  <c r="AN2222" i="24"/>
  <c r="D2223" i="24"/>
  <c r="H2223" i="24"/>
  <c r="M2223" i="24"/>
  <c r="AL2223" i="24"/>
  <c r="AM2223" i="24"/>
  <c r="AN2223" i="24"/>
  <c r="D2224" i="24"/>
  <c r="H2224" i="24"/>
  <c r="M2224" i="24"/>
  <c r="AL2224" i="24"/>
  <c r="AM2224" i="24"/>
  <c r="AN2224" i="24"/>
  <c r="D2225" i="24"/>
  <c r="H2225" i="24"/>
  <c r="M2225" i="24"/>
  <c r="AL2225" i="24"/>
  <c r="AM2225" i="24"/>
  <c r="AN2225" i="24"/>
  <c r="D2226" i="24"/>
  <c r="H2226" i="24"/>
  <c r="M2226" i="24"/>
  <c r="AL2226" i="24"/>
  <c r="AM2226" i="24"/>
  <c r="AN2226" i="24"/>
  <c r="D2227" i="24"/>
  <c r="H2227" i="24"/>
  <c r="M2227" i="24"/>
  <c r="AL2227" i="24"/>
  <c r="AM2227" i="24"/>
  <c r="AN2227" i="24"/>
  <c r="D2228" i="24"/>
  <c r="H2228" i="24"/>
  <c r="M2228" i="24"/>
  <c r="AL2228" i="24"/>
  <c r="AM2228" i="24"/>
  <c r="AN2228" i="24"/>
  <c r="D2229" i="24"/>
  <c r="H2229" i="24"/>
  <c r="M2229" i="24"/>
  <c r="AL2229" i="24"/>
  <c r="AM2229" i="24"/>
  <c r="AN2229" i="24"/>
  <c r="D2230" i="24"/>
  <c r="H2230" i="24"/>
  <c r="M2230" i="24"/>
  <c r="AL2230" i="24"/>
  <c r="AM2230" i="24"/>
  <c r="AN2230" i="24"/>
  <c r="D2231" i="24"/>
  <c r="H2231" i="24"/>
  <c r="M2231" i="24"/>
  <c r="AL2231" i="24"/>
  <c r="AM2231" i="24"/>
  <c r="AN2231" i="24"/>
  <c r="D2232" i="24"/>
  <c r="H2232" i="24"/>
  <c r="M2232" i="24"/>
  <c r="AL2232" i="24"/>
  <c r="AM2232" i="24"/>
  <c r="AN2232" i="24"/>
  <c r="D2233" i="24"/>
  <c r="H2233" i="24"/>
  <c r="M2233" i="24"/>
  <c r="AL2233" i="24"/>
  <c r="AM2233" i="24"/>
  <c r="AN2233" i="24"/>
  <c r="D2234" i="24"/>
  <c r="H2234" i="24"/>
  <c r="M2234" i="24"/>
  <c r="AL2234" i="24"/>
  <c r="AM2234" i="24"/>
  <c r="AN2234" i="24"/>
  <c r="D2235" i="24"/>
  <c r="H2235" i="24"/>
  <c r="M2235" i="24"/>
  <c r="AL2235" i="24"/>
  <c r="AM2235" i="24"/>
  <c r="AN2235" i="24"/>
  <c r="D2236" i="24"/>
  <c r="H2236" i="24"/>
  <c r="M2236" i="24"/>
  <c r="AL2236" i="24"/>
  <c r="AM2236" i="24"/>
  <c r="AN2236" i="24"/>
  <c r="D2237" i="24"/>
  <c r="H2237" i="24"/>
  <c r="M2237" i="24"/>
  <c r="AL2237" i="24"/>
  <c r="AM2237" i="24"/>
  <c r="AN2237" i="24"/>
  <c r="D2238" i="24"/>
  <c r="H2238" i="24"/>
  <c r="M2238" i="24"/>
  <c r="AL2238" i="24"/>
  <c r="AM2238" i="24"/>
  <c r="AN2238" i="24"/>
  <c r="D2239" i="24"/>
  <c r="H2239" i="24"/>
  <c r="M2239" i="24"/>
  <c r="AL2239" i="24"/>
  <c r="AM2239" i="24"/>
  <c r="AN2239" i="24"/>
  <c r="D2240" i="24"/>
  <c r="H2240" i="24"/>
  <c r="M2240" i="24"/>
  <c r="AL2240" i="24"/>
  <c r="AM2240" i="24"/>
  <c r="AN2240" i="24"/>
  <c r="D2241" i="24"/>
  <c r="H2241" i="24"/>
  <c r="M2241" i="24"/>
  <c r="AL2241" i="24"/>
  <c r="AM2241" i="24"/>
  <c r="AN2241" i="24"/>
  <c r="D2242" i="24"/>
  <c r="H2242" i="24"/>
  <c r="M2242" i="24"/>
  <c r="AL2242" i="24"/>
  <c r="AM2242" i="24"/>
  <c r="AN2242" i="24"/>
  <c r="D2243" i="24"/>
  <c r="H2243" i="24"/>
  <c r="M2243" i="24"/>
  <c r="AL2243" i="24"/>
  <c r="AM2243" i="24"/>
  <c r="AN2243" i="24"/>
  <c r="D2244" i="24"/>
  <c r="H2244" i="24"/>
  <c r="M2244" i="24"/>
  <c r="AL2244" i="24"/>
  <c r="AM2244" i="24"/>
  <c r="AN2244" i="24"/>
  <c r="D2245" i="24"/>
  <c r="H2245" i="24"/>
  <c r="M2245" i="24"/>
  <c r="AL2245" i="24"/>
  <c r="AM2245" i="24"/>
  <c r="AN2245" i="24"/>
  <c r="D2246" i="24"/>
  <c r="H2246" i="24"/>
  <c r="M2246" i="24"/>
  <c r="AL2246" i="24"/>
  <c r="AM2246" i="24"/>
  <c r="AN2246" i="24"/>
  <c r="D2247" i="24"/>
  <c r="H2247" i="24"/>
  <c r="M2247" i="24"/>
  <c r="AL2247" i="24"/>
  <c r="AM2247" i="24"/>
  <c r="AN2247" i="24"/>
  <c r="D2248" i="24"/>
  <c r="H2248" i="24"/>
  <c r="M2248" i="24"/>
  <c r="AL2248" i="24"/>
  <c r="AM2248" i="24"/>
  <c r="AN2248" i="24"/>
  <c r="D2249" i="24"/>
  <c r="H2249" i="24"/>
  <c r="M2249" i="24"/>
  <c r="AL2249" i="24"/>
  <c r="AM2249" i="24"/>
  <c r="AN2249" i="24"/>
  <c r="D2250" i="24"/>
  <c r="H2250" i="24"/>
  <c r="M2250" i="24"/>
  <c r="AL2250" i="24"/>
  <c r="AM2250" i="24"/>
  <c r="AN2250" i="24"/>
  <c r="D2251" i="24"/>
  <c r="H2251" i="24"/>
  <c r="M2251" i="24"/>
  <c r="AL2251" i="24"/>
  <c r="AM2251" i="24"/>
  <c r="AN2251" i="24"/>
  <c r="D2252" i="24"/>
  <c r="H2252" i="24"/>
  <c r="M2252" i="24"/>
  <c r="AL2252" i="24"/>
  <c r="AM2252" i="24"/>
  <c r="AN2252" i="24"/>
  <c r="D2253" i="24"/>
  <c r="H2253" i="24"/>
  <c r="M2253" i="24"/>
  <c r="AL2253" i="24"/>
  <c r="AM2253" i="24"/>
  <c r="AN2253" i="24"/>
  <c r="D2254" i="24"/>
  <c r="H2254" i="24"/>
  <c r="M2254" i="24"/>
  <c r="AL2254" i="24"/>
  <c r="AM2254" i="24"/>
  <c r="AN2254" i="24"/>
  <c r="D2255" i="24"/>
  <c r="H2255" i="24"/>
  <c r="M2255" i="24"/>
  <c r="AL2255" i="24"/>
  <c r="AM2255" i="24"/>
  <c r="AN2255" i="24"/>
  <c r="D2256" i="24"/>
  <c r="H2256" i="24"/>
  <c r="M2256" i="24"/>
  <c r="AL2256" i="24"/>
  <c r="AM2256" i="24"/>
  <c r="AN2256" i="24"/>
  <c r="D2257" i="24"/>
  <c r="H2257" i="24"/>
  <c r="M2257" i="24"/>
  <c r="AL2257" i="24"/>
  <c r="AM2257" i="24"/>
  <c r="AN2257" i="24"/>
  <c r="D2258" i="24"/>
  <c r="H2258" i="24"/>
  <c r="M2258" i="24"/>
  <c r="AL2258" i="24"/>
  <c r="AM2258" i="24"/>
  <c r="AN2258" i="24"/>
  <c r="D2259" i="24"/>
  <c r="H2259" i="24"/>
  <c r="M2259" i="24"/>
  <c r="AL2259" i="24"/>
  <c r="AM2259" i="24"/>
  <c r="AN2259" i="24"/>
  <c r="D2260" i="24"/>
  <c r="H2260" i="24"/>
  <c r="M2260" i="24"/>
  <c r="AL2260" i="24"/>
  <c r="AM2260" i="24"/>
  <c r="AN2260" i="24"/>
  <c r="D2261" i="24"/>
  <c r="H2261" i="24"/>
  <c r="M2261" i="24"/>
  <c r="AL2261" i="24"/>
  <c r="AM2261" i="24"/>
  <c r="AN2261" i="24"/>
  <c r="D2262" i="24"/>
  <c r="H2262" i="24"/>
  <c r="M2262" i="24"/>
  <c r="AL2262" i="24"/>
  <c r="AM2262" i="24"/>
  <c r="AN2262" i="24"/>
  <c r="D2263" i="24"/>
  <c r="H2263" i="24"/>
  <c r="M2263" i="24"/>
  <c r="AL2263" i="24"/>
  <c r="AM2263" i="24"/>
  <c r="AN2263" i="24"/>
  <c r="D2264" i="24"/>
  <c r="H2264" i="24"/>
  <c r="M2264" i="24"/>
  <c r="AL2264" i="24"/>
  <c r="AM2264" i="24"/>
  <c r="AN2264" i="24"/>
  <c r="D2265" i="24"/>
  <c r="H2265" i="24"/>
  <c r="M2265" i="24"/>
  <c r="AL2265" i="24"/>
  <c r="AM2265" i="24"/>
  <c r="AN2265" i="24"/>
  <c r="D2266" i="24"/>
  <c r="H2266" i="24"/>
  <c r="M2266" i="24"/>
  <c r="AL2266" i="24"/>
  <c r="AM2266" i="24"/>
  <c r="AN2266" i="24"/>
  <c r="D2267" i="24"/>
  <c r="H2267" i="24"/>
  <c r="M2267" i="24"/>
  <c r="AL2267" i="24"/>
  <c r="AM2267" i="24"/>
  <c r="AN2267" i="24"/>
  <c r="D2268" i="24"/>
  <c r="H2268" i="24"/>
  <c r="M2268" i="24"/>
  <c r="AL2268" i="24"/>
  <c r="AM2268" i="24"/>
  <c r="AN2268" i="24"/>
  <c r="D2269" i="24"/>
  <c r="H2269" i="24"/>
  <c r="M2269" i="24"/>
  <c r="AL2269" i="24"/>
  <c r="AM2269" i="24"/>
  <c r="AN2269" i="24"/>
  <c r="D2270" i="24"/>
  <c r="H2270" i="24"/>
  <c r="M2270" i="24"/>
  <c r="AL2270" i="24"/>
  <c r="AM2270" i="24"/>
  <c r="AN2270" i="24"/>
  <c r="D2271" i="24"/>
  <c r="H2271" i="24"/>
  <c r="M2271" i="24"/>
  <c r="AL2271" i="24"/>
  <c r="AM2271" i="24"/>
  <c r="AN2271" i="24"/>
  <c r="D2272" i="24"/>
  <c r="H2272" i="24"/>
  <c r="M2272" i="24"/>
  <c r="AL2272" i="24"/>
  <c r="AM2272" i="24"/>
  <c r="AN2272" i="24"/>
  <c r="D2273" i="24"/>
  <c r="H2273" i="24"/>
  <c r="M2273" i="24"/>
  <c r="AL2273" i="24"/>
  <c r="AM2273" i="24"/>
  <c r="AN2273" i="24"/>
  <c r="D2274" i="24"/>
  <c r="H2274" i="24"/>
  <c r="M2274" i="24"/>
  <c r="AL2274" i="24"/>
  <c r="AM2274" i="24"/>
  <c r="AN2274" i="24"/>
  <c r="D2275" i="24"/>
  <c r="H2275" i="24"/>
  <c r="M2275" i="24"/>
  <c r="AL2275" i="24"/>
  <c r="AM2275" i="24"/>
  <c r="AN2275" i="24"/>
  <c r="D2276" i="24"/>
  <c r="H2276" i="24"/>
  <c r="M2276" i="24"/>
  <c r="AL2276" i="24"/>
  <c r="AM2276" i="24"/>
  <c r="AN2276" i="24"/>
  <c r="D2277" i="24"/>
  <c r="H2277" i="24"/>
  <c r="M2277" i="24"/>
  <c r="AL2277" i="24"/>
  <c r="AM2277" i="24"/>
  <c r="AN2277" i="24"/>
  <c r="D2278" i="24"/>
  <c r="H2278" i="24"/>
  <c r="M2278" i="24"/>
  <c r="AL2278" i="24"/>
  <c r="AM2278" i="24"/>
  <c r="AN2278" i="24"/>
  <c r="D2279" i="24"/>
  <c r="H2279" i="24"/>
  <c r="M2279" i="24"/>
  <c r="AL2279" i="24"/>
  <c r="AM2279" i="24"/>
  <c r="AN2279" i="24"/>
  <c r="D2280" i="24"/>
  <c r="H2280" i="24"/>
  <c r="M2280" i="24"/>
  <c r="AL2280" i="24"/>
  <c r="AM2280" i="24"/>
  <c r="AN2280" i="24"/>
  <c r="D2281" i="24"/>
  <c r="H2281" i="24"/>
  <c r="M2281" i="24"/>
  <c r="AL2281" i="24"/>
  <c r="AM2281" i="24"/>
  <c r="AN2281" i="24"/>
  <c r="D2282" i="24"/>
  <c r="H2282" i="24"/>
  <c r="M2282" i="24"/>
  <c r="AL2282" i="24"/>
  <c r="AM2282" i="24"/>
  <c r="AN2282" i="24"/>
  <c r="D2283" i="24"/>
  <c r="H2283" i="24"/>
  <c r="M2283" i="24"/>
  <c r="AL2283" i="24"/>
  <c r="AM2283" i="24"/>
  <c r="AN2283" i="24"/>
  <c r="D2284" i="24"/>
  <c r="H2284" i="24"/>
  <c r="M2284" i="24"/>
  <c r="AL2284" i="24"/>
  <c r="AM2284" i="24"/>
  <c r="AN2284" i="24"/>
  <c r="D2285" i="24"/>
  <c r="H2285" i="24"/>
  <c r="M2285" i="24"/>
  <c r="AL2285" i="24"/>
  <c r="AM2285" i="24"/>
  <c r="AN2285" i="24"/>
  <c r="D2286" i="24"/>
  <c r="H2286" i="24"/>
  <c r="M2286" i="24"/>
  <c r="AL2286" i="24"/>
  <c r="AM2286" i="24"/>
  <c r="AN2286" i="24"/>
  <c r="D2287" i="24"/>
  <c r="H2287" i="24"/>
  <c r="M2287" i="24"/>
  <c r="AL2287" i="24"/>
  <c r="AM2287" i="24"/>
  <c r="AN2287" i="24"/>
  <c r="D2288" i="24"/>
  <c r="H2288" i="24"/>
  <c r="M2288" i="24"/>
  <c r="AL2288" i="24"/>
  <c r="AM2288" i="24"/>
  <c r="AN2288" i="24"/>
  <c r="D2289" i="24"/>
  <c r="H2289" i="24"/>
  <c r="M2289" i="24"/>
  <c r="AL2289" i="24"/>
  <c r="AM2289" i="24"/>
  <c r="AN2289" i="24"/>
  <c r="D2290" i="24"/>
  <c r="H2290" i="24"/>
  <c r="M2290" i="24"/>
  <c r="AL2290" i="24"/>
  <c r="AM2290" i="24"/>
  <c r="AN2290" i="24"/>
  <c r="D2291" i="24"/>
  <c r="H2291" i="24"/>
  <c r="M2291" i="24"/>
  <c r="AL2291" i="24"/>
  <c r="AM2291" i="24"/>
  <c r="AN2291" i="24"/>
  <c r="D2292" i="24"/>
  <c r="H2292" i="24"/>
  <c r="M2292" i="24"/>
  <c r="AL2292" i="24"/>
  <c r="AM2292" i="24"/>
  <c r="AN2292" i="24"/>
  <c r="D2293" i="24"/>
  <c r="H2293" i="24"/>
  <c r="M2293" i="24"/>
  <c r="AL2293" i="24"/>
  <c r="AM2293" i="24"/>
  <c r="AN2293" i="24"/>
  <c r="D2294" i="24"/>
  <c r="H2294" i="24"/>
  <c r="M2294" i="24"/>
  <c r="AL2294" i="24"/>
  <c r="AM2294" i="24"/>
  <c r="AN2294" i="24"/>
  <c r="D2295" i="24"/>
  <c r="H2295" i="24"/>
  <c r="M2295" i="24"/>
  <c r="AL2295" i="24"/>
  <c r="AM2295" i="24"/>
  <c r="AN2295" i="24"/>
  <c r="D2296" i="24"/>
  <c r="H2296" i="24"/>
  <c r="M2296" i="24"/>
  <c r="AL2296" i="24"/>
  <c r="AM2296" i="24"/>
  <c r="AN2296" i="24"/>
  <c r="D2297" i="24"/>
  <c r="H2297" i="24"/>
  <c r="M2297" i="24"/>
  <c r="AL2297" i="24"/>
  <c r="AM2297" i="24"/>
  <c r="AN2297" i="24"/>
  <c r="D2298" i="24"/>
  <c r="H2298" i="24"/>
  <c r="M2298" i="24"/>
  <c r="AL2298" i="24"/>
  <c r="AM2298" i="24"/>
  <c r="AN2298" i="24"/>
  <c r="D2299" i="24"/>
  <c r="H2299" i="24"/>
  <c r="M2299" i="24"/>
  <c r="AL2299" i="24"/>
  <c r="AM2299" i="24"/>
  <c r="AN2299" i="24"/>
  <c r="D2300" i="24"/>
  <c r="H2300" i="24"/>
  <c r="M2300" i="24"/>
  <c r="AL2300" i="24"/>
  <c r="AM2300" i="24"/>
  <c r="AN2300" i="24"/>
  <c r="D2301" i="24"/>
  <c r="H2301" i="24"/>
  <c r="M2301" i="24"/>
  <c r="AL2301" i="24"/>
  <c r="AM2301" i="24"/>
  <c r="AN2301" i="24"/>
  <c r="D2302" i="24"/>
  <c r="H2302" i="24"/>
  <c r="M2302" i="24"/>
  <c r="AL2302" i="24"/>
  <c r="AM2302" i="24"/>
  <c r="AN2302" i="24"/>
  <c r="D2303" i="24"/>
  <c r="H2303" i="24"/>
  <c r="M2303" i="24"/>
  <c r="AL2303" i="24"/>
  <c r="AM2303" i="24"/>
  <c r="AN2303" i="24"/>
  <c r="D2304" i="24"/>
  <c r="H2304" i="24"/>
  <c r="M2304" i="24"/>
  <c r="AL2304" i="24"/>
  <c r="AM2304" i="24"/>
  <c r="AN2304" i="24"/>
  <c r="D2305" i="24"/>
  <c r="H2305" i="24"/>
  <c r="M2305" i="24"/>
  <c r="AL2305" i="24"/>
  <c r="AM2305" i="24"/>
  <c r="AN2305" i="24"/>
  <c r="D2306" i="24"/>
  <c r="H2306" i="24"/>
  <c r="M2306" i="24"/>
  <c r="AL2306" i="24"/>
  <c r="AM2306" i="24"/>
  <c r="AN2306" i="24"/>
  <c r="D2307" i="24"/>
  <c r="H2307" i="24"/>
  <c r="M2307" i="24"/>
  <c r="AL2307" i="24"/>
  <c r="AM2307" i="24"/>
  <c r="AN2307" i="24"/>
  <c r="D2308" i="24"/>
  <c r="H2308" i="24"/>
  <c r="M2308" i="24"/>
  <c r="AL2308" i="24"/>
  <c r="AM2308" i="24"/>
  <c r="AN2308" i="24"/>
  <c r="D2309" i="24"/>
  <c r="H2309" i="24"/>
  <c r="M2309" i="24"/>
  <c r="AL2309" i="24"/>
  <c r="AM2309" i="24"/>
  <c r="AN2309" i="24"/>
  <c r="D2310" i="24"/>
  <c r="H2310" i="24"/>
  <c r="M2310" i="24"/>
  <c r="AL2310" i="24"/>
  <c r="AM2310" i="24"/>
  <c r="AN2310" i="24"/>
  <c r="D2311" i="24"/>
  <c r="H2311" i="24"/>
  <c r="M2311" i="24"/>
  <c r="AL2311" i="24"/>
  <c r="AM2311" i="24"/>
  <c r="AN2311" i="24"/>
  <c r="D2312" i="24"/>
  <c r="H2312" i="24"/>
  <c r="M2312" i="24"/>
  <c r="AL2312" i="24"/>
  <c r="AM2312" i="24"/>
  <c r="AN2312" i="24"/>
  <c r="D2313" i="24"/>
  <c r="H2313" i="24"/>
  <c r="M2313" i="24"/>
  <c r="AL2313" i="24"/>
  <c r="AM2313" i="24"/>
  <c r="AN2313" i="24"/>
  <c r="D2314" i="24"/>
  <c r="H2314" i="24"/>
  <c r="M2314" i="24"/>
  <c r="AL2314" i="24"/>
  <c r="AM2314" i="24"/>
  <c r="AN2314" i="24"/>
  <c r="D2315" i="24"/>
  <c r="H2315" i="24"/>
  <c r="M2315" i="24"/>
  <c r="AL2315" i="24"/>
  <c r="AM2315" i="24"/>
  <c r="AN2315" i="24"/>
  <c r="D2316" i="24"/>
  <c r="H2316" i="24"/>
  <c r="M2316" i="24"/>
  <c r="AL2316" i="24"/>
  <c r="AM2316" i="24"/>
  <c r="AN2316" i="24"/>
  <c r="D2317" i="24"/>
  <c r="H2317" i="24"/>
  <c r="M2317" i="24"/>
  <c r="AL2317" i="24"/>
  <c r="AM2317" i="24"/>
  <c r="AN2317" i="24"/>
  <c r="D2318" i="24"/>
  <c r="H2318" i="24"/>
  <c r="M2318" i="24"/>
  <c r="AL2318" i="24"/>
  <c r="AM2318" i="24"/>
  <c r="AN2318" i="24"/>
  <c r="D2319" i="24"/>
  <c r="H2319" i="24"/>
  <c r="M2319" i="24"/>
  <c r="AL2319" i="24"/>
  <c r="AM2319" i="24"/>
  <c r="AN2319" i="24"/>
  <c r="D2320" i="24"/>
  <c r="H2320" i="24"/>
  <c r="M2320" i="24"/>
  <c r="AL2320" i="24"/>
  <c r="AM2320" i="24"/>
  <c r="AN2320" i="24"/>
  <c r="D2321" i="24"/>
  <c r="H2321" i="24"/>
  <c r="M2321" i="24"/>
  <c r="AL2321" i="24"/>
  <c r="AM2321" i="24"/>
  <c r="AN2321" i="24"/>
  <c r="D2322" i="24"/>
  <c r="H2322" i="24"/>
  <c r="M2322" i="24"/>
  <c r="AL2322" i="24"/>
  <c r="AM2322" i="24"/>
  <c r="AN2322" i="24"/>
  <c r="D2323" i="24"/>
  <c r="H2323" i="24"/>
  <c r="M2323" i="24"/>
  <c r="AL2323" i="24"/>
  <c r="AM2323" i="24"/>
  <c r="AN2323" i="24"/>
  <c r="D2324" i="24"/>
  <c r="H2324" i="24"/>
  <c r="M2324" i="24"/>
  <c r="AL2324" i="24"/>
  <c r="AM2324" i="24"/>
  <c r="AN2324" i="24"/>
  <c r="D2325" i="24"/>
  <c r="H2325" i="24"/>
  <c r="M2325" i="24"/>
  <c r="AL2325" i="24"/>
  <c r="AM2325" i="24"/>
  <c r="AN2325" i="24"/>
  <c r="D2326" i="24"/>
  <c r="H2326" i="24"/>
  <c r="M2326" i="24"/>
  <c r="AL2326" i="24"/>
  <c r="AM2326" i="24"/>
  <c r="AN2326" i="24"/>
  <c r="D2327" i="24"/>
  <c r="H2327" i="24"/>
  <c r="M2327" i="24"/>
  <c r="AL2327" i="24"/>
  <c r="AM2327" i="24"/>
  <c r="AN2327" i="24"/>
  <c r="D2328" i="24"/>
  <c r="H2328" i="24"/>
  <c r="M2328" i="24"/>
  <c r="AL2328" i="24"/>
  <c r="AM2328" i="24"/>
  <c r="AN2328" i="24"/>
  <c r="D2329" i="24"/>
  <c r="H2329" i="24"/>
  <c r="M2329" i="24"/>
  <c r="AL2329" i="24"/>
  <c r="AM2329" i="24"/>
  <c r="AN2329" i="24"/>
  <c r="D2330" i="24"/>
  <c r="H2330" i="24"/>
  <c r="M2330" i="24"/>
  <c r="AL2330" i="24"/>
  <c r="AM2330" i="24"/>
  <c r="AN2330" i="24"/>
  <c r="D2331" i="24"/>
  <c r="H2331" i="24"/>
  <c r="M2331" i="24"/>
  <c r="AL2331" i="24"/>
  <c r="AM2331" i="24"/>
  <c r="AN2331" i="24"/>
  <c r="D2332" i="24"/>
  <c r="H2332" i="24"/>
  <c r="M2332" i="24"/>
  <c r="AL2332" i="24"/>
  <c r="AM2332" i="24"/>
  <c r="AN2332" i="24"/>
  <c r="D2333" i="24"/>
  <c r="H2333" i="24"/>
  <c r="M2333" i="24"/>
  <c r="AL2333" i="24"/>
  <c r="AM2333" i="24"/>
  <c r="AN2333" i="24"/>
  <c r="D2334" i="24"/>
  <c r="H2334" i="24"/>
  <c r="M2334" i="24"/>
  <c r="AL2334" i="24"/>
  <c r="AM2334" i="24"/>
  <c r="AN2334" i="24"/>
  <c r="D2335" i="24"/>
  <c r="H2335" i="24"/>
  <c r="M2335" i="24"/>
  <c r="AL2335" i="24"/>
  <c r="AM2335" i="24"/>
  <c r="AN2335" i="24"/>
  <c r="AE45" i="27"/>
  <c r="I45" i="27"/>
  <c r="Q45" i="27"/>
  <c r="AG45" i="27"/>
  <c r="U45" i="27"/>
  <c r="AC45" i="27"/>
  <c r="J45" i="27"/>
  <c r="R45" i="27"/>
  <c r="V45" i="27"/>
  <c r="AD45" i="27"/>
  <c r="AH45" i="27"/>
  <c r="H45" i="27"/>
  <c r="P45" i="27"/>
  <c r="AF45" i="27"/>
  <c r="T45" i="27"/>
  <c r="AB45" i="27"/>
  <c r="AN19" i="24"/>
  <c r="AN20" i="24"/>
  <c r="AN21" i="24"/>
  <c r="AN22" i="24"/>
  <c r="AN23" i="24"/>
  <c r="AN24" i="24"/>
  <c r="AN25" i="24"/>
  <c r="AN26" i="24"/>
  <c r="AN27" i="24"/>
  <c r="AN28" i="24"/>
  <c r="AN29" i="24"/>
  <c r="AN30" i="24"/>
  <c r="AN31" i="24"/>
  <c r="AN32" i="24"/>
  <c r="AN33" i="24"/>
  <c r="AN34" i="24"/>
  <c r="AN35" i="24"/>
  <c r="AN36" i="24"/>
  <c r="AN37" i="24"/>
  <c r="AN38" i="24"/>
  <c r="AN39" i="24"/>
  <c r="AN40" i="24"/>
  <c r="AN41" i="24"/>
  <c r="AN42" i="24"/>
  <c r="AN43" i="24"/>
  <c r="AN44" i="24"/>
  <c r="AN45" i="24"/>
  <c r="AN46" i="24"/>
  <c r="AN47" i="24"/>
  <c r="AN48" i="24"/>
  <c r="AN49" i="24"/>
  <c r="AN50" i="24"/>
  <c r="AN51" i="24"/>
  <c r="AN52" i="24"/>
  <c r="AN53" i="24"/>
  <c r="AN54" i="24"/>
  <c r="AN55" i="24"/>
  <c r="AN56" i="24"/>
  <c r="AN57" i="24"/>
  <c r="AN58" i="24"/>
  <c r="AN59" i="24"/>
  <c r="AN60" i="24"/>
  <c r="AN61" i="24"/>
  <c r="AN62" i="24"/>
  <c r="AN63" i="24"/>
  <c r="AN64" i="24"/>
  <c r="AN65" i="24"/>
  <c r="AN66" i="24"/>
  <c r="AN67" i="24"/>
  <c r="AN68" i="24"/>
  <c r="AN69" i="24"/>
  <c r="AN70" i="24"/>
  <c r="AN71" i="24"/>
  <c r="AN72" i="24"/>
  <c r="AN73" i="24"/>
  <c r="AN74" i="24"/>
  <c r="AN75" i="24"/>
  <c r="AN76" i="24"/>
  <c r="AN77" i="24"/>
  <c r="AN78" i="24"/>
  <c r="AN79" i="24"/>
  <c r="AN80" i="24"/>
  <c r="AN81" i="24"/>
  <c r="AN82" i="24"/>
  <c r="AN83" i="24"/>
  <c r="AN84" i="24"/>
  <c r="AN85" i="24"/>
  <c r="AN86" i="24"/>
  <c r="AN87" i="24"/>
  <c r="AN88" i="24"/>
  <c r="AN89" i="24"/>
  <c r="AN90" i="24"/>
  <c r="AN91" i="24"/>
  <c r="AN92" i="24"/>
  <c r="AN93" i="24"/>
  <c r="AN94" i="24"/>
  <c r="AN95" i="24"/>
  <c r="AN96" i="24"/>
  <c r="AN97" i="24"/>
  <c r="AN98" i="24"/>
  <c r="AN99" i="24"/>
  <c r="AN100" i="24"/>
  <c r="AN101" i="24"/>
  <c r="AN102" i="24"/>
  <c r="AN103" i="24"/>
  <c r="AN104" i="24"/>
  <c r="AN105" i="24"/>
  <c r="AN106" i="24"/>
  <c r="AN107" i="24"/>
  <c r="AN108" i="24"/>
  <c r="AN109" i="24"/>
  <c r="AN110" i="24"/>
  <c r="AN111" i="24"/>
  <c r="AN112" i="24"/>
  <c r="AN113" i="24"/>
  <c r="AN114" i="24"/>
  <c r="AN115" i="24"/>
  <c r="AN116" i="24"/>
  <c r="AN117" i="24"/>
  <c r="AN118" i="24"/>
  <c r="AN119" i="24"/>
  <c r="AN120" i="24"/>
  <c r="AN121" i="24"/>
  <c r="AN122" i="24"/>
  <c r="AN123" i="24"/>
  <c r="AN124" i="24"/>
  <c r="AN125" i="24"/>
  <c r="AN126" i="24"/>
  <c r="AN127" i="24"/>
  <c r="AN128" i="24"/>
  <c r="AN129" i="24"/>
  <c r="AN130" i="24"/>
  <c r="AN131" i="24"/>
  <c r="AN132" i="24"/>
  <c r="AN133" i="24"/>
  <c r="AN134" i="24"/>
  <c r="AN135" i="24"/>
  <c r="AN136" i="24"/>
  <c r="AN137" i="24"/>
  <c r="AN138" i="24"/>
  <c r="AN139" i="24"/>
  <c r="AN140" i="24"/>
  <c r="AN141" i="24"/>
  <c r="AN142" i="24"/>
  <c r="AN143" i="24"/>
  <c r="AN144" i="24"/>
  <c r="AN145" i="24"/>
  <c r="AN146" i="24"/>
  <c r="AN147" i="24"/>
  <c r="AN148" i="24"/>
  <c r="AN149" i="24"/>
  <c r="AN150" i="24"/>
  <c r="AN151" i="24"/>
  <c r="AN152" i="24"/>
  <c r="AN153" i="24"/>
  <c r="AN154" i="24"/>
  <c r="AN155" i="24"/>
  <c r="AN156" i="24"/>
  <c r="AN157" i="24"/>
  <c r="AN158" i="24"/>
  <c r="AN159" i="24"/>
  <c r="AN160" i="24"/>
  <c r="AN161" i="24"/>
  <c r="AN162" i="24"/>
  <c r="AN163" i="24"/>
  <c r="AN164" i="24"/>
  <c r="AN165" i="24"/>
  <c r="AN166" i="24"/>
  <c r="AN167" i="24"/>
  <c r="AN168" i="24"/>
  <c r="AN169" i="24"/>
  <c r="AN170" i="24"/>
  <c r="AN171" i="24"/>
  <c r="AN172" i="24"/>
  <c r="AN173" i="24"/>
  <c r="AN174" i="24"/>
  <c r="AN175" i="24"/>
  <c r="AN176" i="24"/>
  <c r="AN177" i="24"/>
  <c r="AN178" i="24"/>
  <c r="AN179" i="24"/>
  <c r="AN180" i="24"/>
  <c r="AN181" i="24"/>
  <c r="AN182" i="24"/>
  <c r="AN183" i="24"/>
  <c r="AN184" i="24"/>
  <c r="AN185" i="24"/>
  <c r="AN186" i="24"/>
  <c r="AN187" i="24"/>
  <c r="AN188" i="24"/>
  <c r="AN189" i="24"/>
  <c r="AN190" i="24"/>
  <c r="AN5" i="24"/>
  <c r="AN6" i="24"/>
  <c r="AN7" i="24"/>
  <c r="AN8" i="24"/>
  <c r="AN9" i="24"/>
  <c r="AN10" i="24"/>
  <c r="AN11" i="24"/>
  <c r="AN12" i="24"/>
  <c r="AN13" i="24"/>
  <c r="AN14" i="24"/>
  <c r="AN15" i="24"/>
  <c r="AN16" i="24"/>
  <c r="AN17" i="24"/>
  <c r="AN18" i="24"/>
  <c r="AN4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N43" i="27"/>
  <c r="K43" i="27"/>
  <c r="L43" i="27"/>
  <c r="M43" i="27"/>
  <c r="C2" i="27"/>
  <c r="C7" i="27"/>
  <c r="D7" i="27"/>
  <c r="E7" i="27"/>
  <c r="F7" i="27"/>
  <c r="D7" i="24"/>
  <c r="H7" i="24"/>
  <c r="AL7" i="24"/>
  <c r="AM7" i="24"/>
  <c r="H8" i="24"/>
  <c r="AL8" i="24"/>
  <c r="AM8" i="24"/>
  <c r="H9" i="24"/>
  <c r="AL9" i="24"/>
  <c r="AM9" i="24"/>
  <c r="H10" i="24"/>
  <c r="AL10" i="24"/>
  <c r="AM10" i="24"/>
  <c r="H11" i="24"/>
  <c r="AL11" i="24"/>
  <c r="AM11" i="24"/>
  <c r="H12" i="24"/>
  <c r="AL12" i="24"/>
  <c r="AM12" i="24"/>
  <c r="H13" i="24"/>
  <c r="AL13" i="24"/>
  <c r="AM13" i="24"/>
  <c r="H14" i="24"/>
  <c r="AL14" i="24"/>
  <c r="AM14" i="24"/>
  <c r="H15" i="24"/>
  <c r="AL15" i="24"/>
  <c r="AM15" i="24"/>
  <c r="H16" i="24"/>
  <c r="AL16" i="24"/>
  <c r="AM16" i="24"/>
  <c r="H17" i="24"/>
  <c r="AL17" i="24"/>
  <c r="AM17" i="24"/>
  <c r="H18" i="24"/>
  <c r="AL18" i="24"/>
  <c r="AM18" i="24"/>
  <c r="H19" i="24"/>
  <c r="AL19" i="24"/>
  <c r="AM19" i="24"/>
  <c r="H20" i="24"/>
  <c r="AL20" i="24"/>
  <c r="AM20" i="24"/>
  <c r="H21" i="24"/>
  <c r="AL21" i="24"/>
  <c r="AM21" i="24"/>
  <c r="D22" i="24"/>
  <c r="H22" i="24"/>
  <c r="AL22" i="24"/>
  <c r="AM22" i="24"/>
  <c r="D23" i="24"/>
  <c r="H23" i="24"/>
  <c r="AL23" i="24"/>
  <c r="AM23" i="24"/>
  <c r="D24" i="24"/>
  <c r="H24" i="24"/>
  <c r="AL24" i="24"/>
  <c r="AM24" i="24"/>
  <c r="D25" i="24"/>
  <c r="H25" i="24"/>
  <c r="AL25" i="24"/>
  <c r="AM25" i="24"/>
  <c r="D26" i="24"/>
  <c r="H26" i="24"/>
  <c r="AL26" i="24"/>
  <c r="AM26" i="24"/>
  <c r="D27" i="24"/>
  <c r="H27" i="24"/>
  <c r="AL27" i="24"/>
  <c r="AM27" i="24"/>
  <c r="D28" i="24"/>
  <c r="H28" i="24"/>
  <c r="AL28" i="24"/>
  <c r="AM28" i="24"/>
  <c r="D29" i="24"/>
  <c r="H29" i="24"/>
  <c r="AL29" i="24"/>
  <c r="AM29" i="24"/>
  <c r="D30" i="24"/>
  <c r="H30" i="24"/>
  <c r="AL30" i="24"/>
  <c r="AM30" i="24"/>
  <c r="D31" i="24"/>
  <c r="H31" i="24"/>
  <c r="AL31" i="24"/>
  <c r="AM31" i="24"/>
  <c r="D32" i="24"/>
  <c r="H32" i="24"/>
  <c r="AL32" i="24"/>
  <c r="AM32" i="24"/>
  <c r="D33" i="24"/>
  <c r="H33" i="24"/>
  <c r="AL33" i="24"/>
  <c r="AM33" i="24"/>
  <c r="D34" i="24"/>
  <c r="H34" i="24"/>
  <c r="AL34" i="24"/>
  <c r="AM34" i="24"/>
  <c r="D35" i="24"/>
  <c r="H35" i="24"/>
  <c r="AL35" i="24"/>
  <c r="AM35" i="24"/>
  <c r="D36" i="24"/>
  <c r="H36" i="24"/>
  <c r="AL36" i="24"/>
  <c r="AM36" i="24"/>
  <c r="D37" i="24"/>
  <c r="H37" i="24"/>
  <c r="AL37" i="24"/>
  <c r="AM37" i="24"/>
  <c r="D38" i="24"/>
  <c r="H38" i="24"/>
  <c r="AL38" i="24"/>
  <c r="AM38" i="24"/>
  <c r="D39" i="24"/>
  <c r="H39" i="24"/>
  <c r="AL39" i="24"/>
  <c r="AM39" i="24"/>
  <c r="D40" i="24"/>
  <c r="H40" i="24"/>
  <c r="AL40" i="24"/>
  <c r="AM40" i="24"/>
  <c r="D41" i="24"/>
  <c r="H41" i="24"/>
  <c r="AL41" i="24"/>
  <c r="AM41" i="24"/>
  <c r="D42" i="24"/>
  <c r="H42" i="24"/>
  <c r="AL42" i="24"/>
  <c r="AM42" i="24"/>
  <c r="D43" i="24"/>
  <c r="H43" i="24"/>
  <c r="AL43" i="24"/>
  <c r="AM43" i="24"/>
  <c r="D44" i="24"/>
  <c r="H44" i="24"/>
  <c r="AL44" i="24"/>
  <c r="AM44" i="24"/>
  <c r="D45" i="24"/>
  <c r="H45" i="24"/>
  <c r="AL45" i="24"/>
  <c r="AM45" i="24"/>
  <c r="D46" i="24"/>
  <c r="H46" i="24"/>
  <c r="AL46" i="24"/>
  <c r="AM46" i="24"/>
  <c r="D47" i="24"/>
  <c r="H47" i="24"/>
  <c r="AL47" i="24"/>
  <c r="AM47" i="24"/>
  <c r="D48" i="24"/>
  <c r="H48" i="24"/>
  <c r="AL48" i="24"/>
  <c r="AM48" i="24"/>
  <c r="D49" i="24"/>
  <c r="H49" i="24"/>
  <c r="AL49" i="24"/>
  <c r="AM49" i="24"/>
  <c r="D50" i="24"/>
  <c r="H50" i="24"/>
  <c r="AL50" i="24"/>
  <c r="AM50" i="24"/>
  <c r="D51" i="24"/>
  <c r="H51" i="24"/>
  <c r="AL51" i="24"/>
  <c r="AM51" i="24"/>
  <c r="D52" i="24"/>
  <c r="H52" i="24"/>
  <c r="AL52" i="24"/>
  <c r="AM52" i="24"/>
  <c r="D53" i="24"/>
  <c r="H53" i="24"/>
  <c r="AL53" i="24"/>
  <c r="AM53" i="24"/>
  <c r="D54" i="24"/>
  <c r="H54" i="24"/>
  <c r="AL54" i="24"/>
  <c r="AM54" i="24"/>
  <c r="D55" i="24"/>
  <c r="H55" i="24"/>
  <c r="AL55" i="24"/>
  <c r="AM55" i="24"/>
  <c r="D56" i="24"/>
  <c r="H56" i="24"/>
  <c r="AL56" i="24"/>
  <c r="AM56" i="24"/>
  <c r="D57" i="24"/>
  <c r="H57" i="24"/>
  <c r="AL57" i="24"/>
  <c r="AM57" i="24"/>
  <c r="D58" i="24"/>
  <c r="H58" i="24"/>
  <c r="AL58" i="24"/>
  <c r="AM58" i="24"/>
  <c r="D59" i="24"/>
  <c r="H59" i="24"/>
  <c r="AL59" i="24"/>
  <c r="AM59" i="24"/>
  <c r="D60" i="24"/>
  <c r="H60" i="24"/>
  <c r="AL60" i="24"/>
  <c r="AM60" i="24"/>
  <c r="D61" i="24"/>
  <c r="H61" i="24"/>
  <c r="AL61" i="24"/>
  <c r="AM61" i="24"/>
  <c r="D62" i="24"/>
  <c r="H62" i="24"/>
  <c r="AL62" i="24"/>
  <c r="AM62" i="24"/>
  <c r="D63" i="24"/>
  <c r="H63" i="24"/>
  <c r="AL63" i="24"/>
  <c r="AM63" i="24"/>
  <c r="D64" i="24"/>
  <c r="H64" i="24"/>
  <c r="AL64" i="24"/>
  <c r="AM64" i="24"/>
  <c r="D65" i="24"/>
  <c r="H65" i="24"/>
  <c r="AL65" i="24"/>
  <c r="AM65" i="24"/>
  <c r="D66" i="24"/>
  <c r="H66" i="24"/>
  <c r="AL66" i="24"/>
  <c r="AM66" i="24"/>
  <c r="D67" i="24"/>
  <c r="H67" i="24"/>
  <c r="AL67" i="24"/>
  <c r="AM67" i="24"/>
  <c r="D68" i="24"/>
  <c r="H68" i="24"/>
  <c r="AL68" i="24"/>
  <c r="AM68" i="24"/>
  <c r="D69" i="24"/>
  <c r="H69" i="24"/>
  <c r="AL69" i="24"/>
  <c r="AM69" i="24"/>
  <c r="D70" i="24"/>
  <c r="H70" i="24"/>
  <c r="AL70" i="24"/>
  <c r="AM70" i="24"/>
  <c r="D71" i="24"/>
  <c r="H71" i="24"/>
  <c r="AL71" i="24"/>
  <c r="AM71" i="24"/>
  <c r="D72" i="24"/>
  <c r="H72" i="24"/>
  <c r="AL72" i="24"/>
  <c r="AM72" i="24"/>
  <c r="D73" i="24"/>
  <c r="H73" i="24"/>
  <c r="AL73" i="24"/>
  <c r="AM73" i="24"/>
  <c r="D74" i="24"/>
  <c r="H74" i="24"/>
  <c r="AL74" i="24"/>
  <c r="AM74" i="24"/>
  <c r="D75" i="24"/>
  <c r="H75" i="24"/>
  <c r="AL75" i="24"/>
  <c r="AM75" i="24"/>
  <c r="D76" i="24"/>
  <c r="H76" i="24"/>
  <c r="AL76" i="24"/>
  <c r="AM76" i="24"/>
  <c r="D77" i="24"/>
  <c r="H77" i="24"/>
  <c r="AL77" i="24"/>
  <c r="AM77" i="24"/>
  <c r="D78" i="24"/>
  <c r="H78" i="24"/>
  <c r="AL78" i="24"/>
  <c r="AM78" i="24"/>
  <c r="D79" i="24"/>
  <c r="H79" i="24"/>
  <c r="AL79" i="24"/>
  <c r="AM79" i="24"/>
  <c r="D80" i="24"/>
  <c r="H80" i="24"/>
  <c r="AL80" i="24"/>
  <c r="AM80" i="24"/>
  <c r="D81" i="24"/>
  <c r="H81" i="24"/>
  <c r="AL81" i="24"/>
  <c r="AM81" i="24"/>
  <c r="D82" i="24"/>
  <c r="H82" i="24"/>
  <c r="AL82" i="24"/>
  <c r="AM82" i="24"/>
  <c r="D83" i="24"/>
  <c r="H83" i="24"/>
  <c r="AL83" i="24"/>
  <c r="AM83" i="24"/>
  <c r="D84" i="24"/>
  <c r="H84" i="24"/>
  <c r="AL84" i="24"/>
  <c r="AM84" i="24"/>
  <c r="D85" i="24"/>
  <c r="H85" i="24"/>
  <c r="AL85" i="24"/>
  <c r="AM85" i="24"/>
  <c r="D86" i="24"/>
  <c r="H86" i="24"/>
  <c r="AL86" i="24"/>
  <c r="AM86" i="24"/>
  <c r="D87" i="24"/>
  <c r="H87" i="24"/>
  <c r="AL87" i="24"/>
  <c r="AM87" i="24"/>
  <c r="D88" i="24"/>
  <c r="H88" i="24"/>
  <c r="AL88" i="24"/>
  <c r="AM88" i="24"/>
  <c r="D89" i="24"/>
  <c r="H89" i="24"/>
  <c r="AL89" i="24"/>
  <c r="AM89" i="24"/>
  <c r="D90" i="24"/>
  <c r="H90" i="24"/>
  <c r="AL90" i="24"/>
  <c r="AM90" i="24"/>
  <c r="D91" i="24"/>
  <c r="H91" i="24"/>
  <c r="AL91" i="24"/>
  <c r="AM91" i="24"/>
  <c r="D92" i="24"/>
  <c r="H92" i="24"/>
  <c r="AL92" i="24"/>
  <c r="AM92" i="24"/>
  <c r="D93" i="24"/>
  <c r="H93" i="24"/>
  <c r="AL93" i="24"/>
  <c r="AM93" i="24"/>
  <c r="D94" i="24"/>
  <c r="H94" i="24"/>
  <c r="AL94" i="24"/>
  <c r="AM94" i="24"/>
  <c r="D95" i="24"/>
  <c r="H95" i="24"/>
  <c r="AL95" i="24"/>
  <c r="AM95" i="24"/>
  <c r="D96" i="24"/>
  <c r="H96" i="24"/>
  <c r="AL96" i="24"/>
  <c r="AM96" i="24"/>
  <c r="D97" i="24"/>
  <c r="H97" i="24"/>
  <c r="AL97" i="24"/>
  <c r="AM97" i="24"/>
  <c r="D98" i="24"/>
  <c r="H98" i="24"/>
  <c r="AL98" i="24"/>
  <c r="AM98" i="24"/>
  <c r="D99" i="24"/>
  <c r="H99" i="24"/>
  <c r="AL99" i="24"/>
  <c r="AM99" i="24"/>
  <c r="D100" i="24"/>
  <c r="H100" i="24"/>
  <c r="AL100" i="24"/>
  <c r="AM100" i="24"/>
  <c r="D101" i="24"/>
  <c r="H101" i="24"/>
  <c r="AL101" i="24"/>
  <c r="AM101" i="24"/>
  <c r="D102" i="24"/>
  <c r="H102" i="24"/>
  <c r="AL102" i="24"/>
  <c r="AM102" i="24"/>
  <c r="D103" i="24"/>
  <c r="H103" i="24"/>
  <c r="AL103" i="24"/>
  <c r="AM103" i="24"/>
  <c r="D104" i="24"/>
  <c r="H104" i="24"/>
  <c r="AL104" i="24"/>
  <c r="AM104" i="24"/>
  <c r="D105" i="24"/>
  <c r="H105" i="24"/>
  <c r="AL105" i="24"/>
  <c r="AM105" i="24"/>
  <c r="D106" i="24"/>
  <c r="H106" i="24"/>
  <c r="AL106" i="24"/>
  <c r="AM106" i="24"/>
  <c r="D107" i="24"/>
  <c r="H107" i="24"/>
  <c r="AL107" i="24"/>
  <c r="AM107" i="24"/>
  <c r="D108" i="24"/>
  <c r="H108" i="24"/>
  <c r="AL108" i="24"/>
  <c r="AM108" i="24"/>
  <c r="D109" i="24"/>
  <c r="H109" i="24"/>
  <c r="AL109" i="24"/>
  <c r="AM109" i="24"/>
  <c r="D110" i="24"/>
  <c r="H110" i="24"/>
  <c r="AL110" i="24"/>
  <c r="AM110" i="24"/>
  <c r="D111" i="24"/>
  <c r="H111" i="24"/>
  <c r="AL111" i="24"/>
  <c r="AM111" i="24"/>
  <c r="D112" i="24"/>
  <c r="H112" i="24"/>
  <c r="AL112" i="24"/>
  <c r="AM112" i="24"/>
  <c r="D113" i="24"/>
  <c r="H113" i="24"/>
  <c r="AL113" i="24"/>
  <c r="AM113" i="24"/>
  <c r="D114" i="24"/>
  <c r="H114" i="24"/>
  <c r="AL114" i="24"/>
  <c r="AM114" i="24"/>
  <c r="D115" i="24"/>
  <c r="H115" i="24"/>
  <c r="AL115" i="24"/>
  <c r="AM115" i="24"/>
  <c r="D116" i="24"/>
  <c r="H116" i="24"/>
  <c r="AL116" i="24"/>
  <c r="AM116" i="24"/>
  <c r="D117" i="24"/>
  <c r="H117" i="24"/>
  <c r="AL117" i="24"/>
  <c r="AM117" i="24"/>
  <c r="D118" i="24"/>
  <c r="H118" i="24"/>
  <c r="AL118" i="24"/>
  <c r="AM118" i="24"/>
  <c r="D119" i="24"/>
  <c r="H119" i="24"/>
  <c r="AL119" i="24"/>
  <c r="AM119" i="24"/>
  <c r="D120" i="24"/>
  <c r="H120" i="24"/>
  <c r="AL120" i="24"/>
  <c r="AM120" i="24"/>
  <c r="D121" i="24"/>
  <c r="H121" i="24"/>
  <c r="AL121" i="24"/>
  <c r="AM121" i="24"/>
  <c r="D122" i="24"/>
  <c r="H122" i="24"/>
  <c r="AL122" i="24"/>
  <c r="AM122" i="24"/>
  <c r="D123" i="24"/>
  <c r="H123" i="24"/>
  <c r="AL123" i="24"/>
  <c r="AM123" i="24"/>
  <c r="D124" i="24"/>
  <c r="H124" i="24"/>
  <c r="AL124" i="24"/>
  <c r="AM124" i="24"/>
  <c r="D125" i="24"/>
  <c r="H125" i="24"/>
  <c r="AL125" i="24"/>
  <c r="AM125" i="24"/>
  <c r="D126" i="24"/>
  <c r="H126" i="24"/>
  <c r="AL126" i="24"/>
  <c r="AM126" i="24"/>
  <c r="D127" i="24"/>
  <c r="H127" i="24"/>
  <c r="AL127" i="24"/>
  <c r="AM127" i="24"/>
  <c r="D128" i="24"/>
  <c r="H128" i="24"/>
  <c r="AL128" i="24"/>
  <c r="AM128" i="24"/>
  <c r="D129" i="24"/>
  <c r="H129" i="24"/>
  <c r="AL129" i="24"/>
  <c r="AM129" i="24"/>
  <c r="D130" i="24"/>
  <c r="H130" i="24"/>
  <c r="AL130" i="24"/>
  <c r="AM130" i="24"/>
  <c r="D131" i="24"/>
  <c r="H131" i="24"/>
  <c r="AL131" i="24"/>
  <c r="AM131" i="24"/>
  <c r="D132" i="24"/>
  <c r="H132" i="24"/>
  <c r="AL132" i="24"/>
  <c r="AM132" i="24"/>
  <c r="D133" i="24"/>
  <c r="H133" i="24"/>
  <c r="AL133" i="24"/>
  <c r="AM133" i="24"/>
  <c r="D134" i="24"/>
  <c r="H134" i="24"/>
  <c r="AL134" i="24"/>
  <c r="AM134" i="24"/>
  <c r="D135" i="24"/>
  <c r="H135" i="24"/>
  <c r="AL135" i="24"/>
  <c r="AM135" i="24"/>
  <c r="D136" i="24"/>
  <c r="H136" i="24"/>
  <c r="AL136" i="24"/>
  <c r="AM136" i="24"/>
  <c r="D137" i="24"/>
  <c r="H137" i="24"/>
  <c r="AL137" i="24"/>
  <c r="AM137" i="24"/>
  <c r="D138" i="24"/>
  <c r="H138" i="24"/>
  <c r="AL138" i="24"/>
  <c r="AM138" i="24"/>
  <c r="D139" i="24"/>
  <c r="H139" i="24"/>
  <c r="AL139" i="24"/>
  <c r="AM139" i="24"/>
  <c r="D140" i="24"/>
  <c r="H140" i="24"/>
  <c r="AL140" i="24"/>
  <c r="AM140" i="24"/>
  <c r="D141" i="24"/>
  <c r="H141" i="24"/>
  <c r="AL141" i="24"/>
  <c r="AM141" i="24"/>
  <c r="D142" i="24"/>
  <c r="H142" i="24"/>
  <c r="AL142" i="24"/>
  <c r="AM142" i="24"/>
  <c r="D143" i="24"/>
  <c r="H143" i="24"/>
  <c r="AL143" i="24"/>
  <c r="AM143" i="24"/>
  <c r="D144" i="24"/>
  <c r="H144" i="24"/>
  <c r="AL144" i="24"/>
  <c r="AM144" i="24"/>
  <c r="D145" i="24"/>
  <c r="H145" i="24"/>
  <c r="AL145" i="24"/>
  <c r="AM145" i="24"/>
  <c r="D146" i="24"/>
  <c r="H146" i="24"/>
  <c r="AL146" i="24"/>
  <c r="AM146" i="24"/>
  <c r="D147" i="24"/>
  <c r="H147" i="24"/>
  <c r="AL147" i="24"/>
  <c r="AM147" i="24"/>
  <c r="D148" i="24"/>
  <c r="H148" i="24"/>
  <c r="AL148" i="24"/>
  <c r="AM148" i="24"/>
  <c r="D149" i="24"/>
  <c r="H149" i="24"/>
  <c r="AL149" i="24"/>
  <c r="AM149" i="24"/>
  <c r="D150" i="24"/>
  <c r="H150" i="24"/>
  <c r="AL150" i="24"/>
  <c r="AM150" i="24"/>
  <c r="D151" i="24"/>
  <c r="H151" i="24"/>
  <c r="AL151" i="24"/>
  <c r="AM151" i="24"/>
  <c r="D152" i="24"/>
  <c r="H152" i="24"/>
  <c r="AL152" i="24"/>
  <c r="AM152" i="24"/>
  <c r="D153" i="24"/>
  <c r="H153" i="24"/>
  <c r="AL153" i="24"/>
  <c r="AM153" i="24"/>
  <c r="D154" i="24"/>
  <c r="H154" i="24"/>
  <c r="AL154" i="24"/>
  <c r="AM154" i="24"/>
  <c r="D155" i="24"/>
  <c r="H155" i="24"/>
  <c r="AL155" i="24"/>
  <c r="AM155" i="24"/>
  <c r="D156" i="24"/>
  <c r="H156" i="24"/>
  <c r="AL156" i="24"/>
  <c r="AM156" i="24"/>
  <c r="D157" i="24"/>
  <c r="H157" i="24"/>
  <c r="AL157" i="24"/>
  <c r="AM157" i="24"/>
  <c r="D158" i="24"/>
  <c r="H158" i="24"/>
  <c r="AL158" i="24"/>
  <c r="AM158" i="24"/>
  <c r="D159" i="24"/>
  <c r="H159" i="24"/>
  <c r="AL159" i="24"/>
  <c r="AM159" i="24"/>
  <c r="D160" i="24"/>
  <c r="H160" i="24"/>
  <c r="AL160" i="24"/>
  <c r="AM160" i="24"/>
  <c r="D161" i="24"/>
  <c r="H161" i="24"/>
  <c r="AL161" i="24"/>
  <c r="AM161" i="24"/>
  <c r="D162" i="24"/>
  <c r="H162" i="24"/>
  <c r="AL162" i="24"/>
  <c r="AM162" i="24"/>
  <c r="D163" i="24"/>
  <c r="H163" i="24"/>
  <c r="AL163" i="24"/>
  <c r="AM163" i="24"/>
  <c r="D164" i="24"/>
  <c r="H164" i="24"/>
  <c r="AL164" i="24"/>
  <c r="AM164" i="24"/>
  <c r="D165" i="24"/>
  <c r="H165" i="24"/>
  <c r="AL165" i="24"/>
  <c r="AM165" i="24"/>
  <c r="D166" i="24"/>
  <c r="H166" i="24"/>
  <c r="AL166" i="24"/>
  <c r="AM166" i="24"/>
  <c r="D167" i="24"/>
  <c r="H167" i="24"/>
  <c r="AL167" i="24"/>
  <c r="AM167" i="24"/>
  <c r="D168" i="24"/>
  <c r="H168" i="24"/>
  <c r="AL168" i="24"/>
  <c r="AM168" i="24"/>
  <c r="D169" i="24"/>
  <c r="H169" i="24"/>
  <c r="AL169" i="24"/>
  <c r="AM169" i="24"/>
  <c r="D170" i="24"/>
  <c r="H170" i="24"/>
  <c r="AL170" i="24"/>
  <c r="AM170" i="24"/>
  <c r="D171" i="24"/>
  <c r="H171" i="24"/>
  <c r="AL171" i="24"/>
  <c r="AM171" i="24"/>
  <c r="D172" i="24"/>
  <c r="H172" i="24"/>
  <c r="AL172" i="24"/>
  <c r="AM172" i="24"/>
  <c r="D173" i="24"/>
  <c r="H173" i="24"/>
  <c r="AL173" i="24"/>
  <c r="AM173" i="24"/>
  <c r="D174" i="24"/>
  <c r="H174" i="24"/>
  <c r="AL174" i="24"/>
  <c r="AM174" i="24"/>
  <c r="D175" i="24"/>
  <c r="H175" i="24"/>
  <c r="AL175" i="24"/>
  <c r="AM175" i="24"/>
  <c r="D176" i="24"/>
  <c r="H176" i="24"/>
  <c r="AL176" i="24"/>
  <c r="AM176" i="24"/>
  <c r="D177" i="24"/>
  <c r="H177" i="24"/>
  <c r="AL177" i="24"/>
  <c r="AM177" i="24"/>
  <c r="D178" i="24"/>
  <c r="H178" i="24"/>
  <c r="AL178" i="24"/>
  <c r="AM178" i="24"/>
  <c r="D179" i="24"/>
  <c r="H179" i="24"/>
  <c r="AL179" i="24"/>
  <c r="AM179" i="24"/>
  <c r="D180" i="24"/>
  <c r="H180" i="24"/>
  <c r="AL180" i="24"/>
  <c r="AM180" i="24"/>
  <c r="D181" i="24"/>
  <c r="H181" i="24"/>
  <c r="AL181" i="24"/>
  <c r="AM181" i="24"/>
  <c r="D182" i="24"/>
  <c r="H182" i="24"/>
  <c r="AL182" i="24"/>
  <c r="AM182" i="24"/>
  <c r="D183" i="24"/>
  <c r="H183" i="24"/>
  <c r="AL183" i="24"/>
  <c r="AM183" i="24"/>
  <c r="D184" i="24"/>
  <c r="H184" i="24"/>
  <c r="AL184" i="24"/>
  <c r="AM184" i="24"/>
  <c r="D185" i="24"/>
  <c r="H185" i="24"/>
  <c r="AL185" i="24"/>
  <c r="AM185" i="24"/>
  <c r="D186" i="24"/>
  <c r="H186" i="24"/>
  <c r="AL186" i="24"/>
  <c r="AM186" i="24"/>
  <c r="D187" i="24"/>
  <c r="H187" i="24"/>
  <c r="AL187" i="24"/>
  <c r="AM187" i="24"/>
  <c r="D188" i="24"/>
  <c r="H188" i="24"/>
  <c r="AL188" i="24"/>
  <c r="AM188" i="24"/>
  <c r="D189" i="24"/>
  <c r="H189" i="24"/>
  <c r="AL189" i="24"/>
  <c r="AM189" i="24"/>
  <c r="D190" i="24"/>
  <c r="H190" i="24"/>
  <c r="AL190" i="24"/>
  <c r="AM190" i="24"/>
  <c r="H5" i="24"/>
  <c r="H6" i="24"/>
  <c r="H4" i="24"/>
  <c r="D5" i="24"/>
  <c r="D6" i="24"/>
  <c r="D4" i="24"/>
  <c r="D9" i="14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2" i="25"/>
  <c r="F17" i="20"/>
  <c r="I45" i="10"/>
  <c r="H44" i="10"/>
  <c r="E252" i="26"/>
  <c r="Q43" i="10"/>
  <c r="P43" i="10"/>
  <c r="P42" i="10"/>
  <c r="M42" i="10"/>
  <c r="L42" i="10"/>
  <c r="M41" i="10"/>
  <c r="L41" i="10"/>
  <c r="I41" i="10"/>
  <c r="H41" i="10"/>
  <c r="E256" i="26"/>
  <c r="M28" i="10"/>
  <c r="I28" i="10"/>
  <c r="Q27" i="10"/>
  <c r="AM5" i="24"/>
  <c r="AL5" i="24"/>
  <c r="AL6" i="24"/>
  <c r="AM6" i="24"/>
  <c r="AM4" i="24"/>
  <c r="Q50" i="22"/>
  <c r="AL4" i="24"/>
  <c r="Q50" i="10"/>
  <c r="P45" i="10"/>
  <c r="P49" i="10"/>
  <c r="H27" i="22"/>
  <c r="L28" i="22"/>
  <c r="P29" i="22"/>
  <c r="H31" i="22"/>
  <c r="E273" i="26"/>
  <c r="H39" i="22"/>
  <c r="H47" i="22"/>
  <c r="I35" i="22"/>
  <c r="I43" i="22"/>
  <c r="L31" i="22"/>
  <c r="L39" i="22"/>
  <c r="L47" i="22"/>
  <c r="M35" i="22"/>
  <c r="M43" i="22"/>
  <c r="P31" i="22"/>
  <c r="P39" i="22"/>
  <c r="P47" i="22"/>
  <c r="Q35" i="22"/>
  <c r="Q43" i="22"/>
  <c r="L44" i="10"/>
  <c r="I43" i="10"/>
  <c r="I47" i="10"/>
  <c r="I27" i="22"/>
  <c r="Q29" i="22"/>
  <c r="H32" i="22"/>
  <c r="E321" i="26" s="1"/>
  <c r="H40" i="22"/>
  <c r="E309" i="26" s="1"/>
  <c r="H48" i="22"/>
  <c r="E281" i="26" s="1"/>
  <c r="I36" i="22"/>
  <c r="I44" i="22"/>
  <c r="L32" i="22"/>
  <c r="L40" i="22"/>
  <c r="L48" i="22"/>
  <c r="M36" i="22"/>
  <c r="M44" i="22"/>
  <c r="P32" i="22"/>
  <c r="P40" i="22"/>
  <c r="P48" i="22"/>
  <c r="Q36" i="22"/>
  <c r="Q44" i="22"/>
  <c r="P41" i="10"/>
  <c r="H47" i="10"/>
  <c r="Q28" i="10"/>
  <c r="M44" i="10"/>
  <c r="M48" i="10"/>
  <c r="M28" i="22"/>
  <c r="Q30" i="10"/>
  <c r="L43" i="10"/>
  <c r="P44" i="10"/>
  <c r="H46" i="10"/>
  <c r="E248" i="26"/>
  <c r="L47" i="10"/>
  <c r="P48" i="10"/>
  <c r="H50" i="10"/>
  <c r="E236" i="26"/>
  <c r="L27" i="22"/>
  <c r="P28" i="22"/>
  <c r="H30" i="22"/>
  <c r="E293" i="26"/>
  <c r="H33" i="22"/>
  <c r="H41" i="22"/>
  <c r="E333" i="26" s="1"/>
  <c r="H49" i="22"/>
  <c r="I37" i="22"/>
  <c r="I45" i="22"/>
  <c r="L33" i="22"/>
  <c r="L41" i="22"/>
  <c r="L49" i="22"/>
  <c r="M37" i="22"/>
  <c r="M45" i="22"/>
  <c r="P33" i="22"/>
  <c r="P41" i="22"/>
  <c r="P49" i="22"/>
  <c r="Q37" i="22"/>
  <c r="Q45" i="22"/>
  <c r="H43" i="10"/>
  <c r="E188" i="26"/>
  <c r="L48" i="10"/>
  <c r="Q41" i="10"/>
  <c r="Q45" i="10"/>
  <c r="Q49" i="10"/>
  <c r="O47" i="22"/>
  <c r="H42" i="10"/>
  <c r="E240" i="26"/>
  <c r="I32" i="10"/>
  <c r="I42" i="10"/>
  <c r="M43" i="10"/>
  <c r="Q44" i="10"/>
  <c r="I46" i="10"/>
  <c r="M47" i="10"/>
  <c r="Q48" i="10"/>
  <c r="I50" i="10"/>
  <c r="M27" i="22"/>
  <c r="Q28" i="22"/>
  <c r="I30" i="22"/>
  <c r="H34" i="22"/>
  <c r="E305" i="26"/>
  <c r="H42" i="22"/>
  <c r="E317" i="26"/>
  <c r="H50" i="22"/>
  <c r="E313" i="26"/>
  <c r="I38" i="22"/>
  <c r="I46" i="22"/>
  <c r="L34" i="22"/>
  <c r="L42" i="22"/>
  <c r="L50" i="22"/>
  <c r="M38" i="22"/>
  <c r="M46" i="22"/>
  <c r="P34" i="22"/>
  <c r="P42" i="22"/>
  <c r="P50" i="22"/>
  <c r="Q38" i="22"/>
  <c r="Q46" i="22"/>
  <c r="H45" i="10"/>
  <c r="E200" i="26" s="1"/>
  <c r="L46" i="10"/>
  <c r="P47" i="10"/>
  <c r="H49" i="10"/>
  <c r="E212" i="26"/>
  <c r="L50" i="10"/>
  <c r="P27" i="22"/>
  <c r="H29" i="22"/>
  <c r="E285" i="26" s="1"/>
  <c r="L30" i="22"/>
  <c r="H35" i="22"/>
  <c r="H43" i="22"/>
  <c r="E265" i="26"/>
  <c r="I31" i="22"/>
  <c r="I39" i="22"/>
  <c r="I47" i="22"/>
  <c r="L35" i="22"/>
  <c r="L43" i="22"/>
  <c r="M31" i="22"/>
  <c r="M39" i="22"/>
  <c r="M47" i="22"/>
  <c r="P35" i="22"/>
  <c r="P43" i="22"/>
  <c r="Q31" i="22"/>
  <c r="Q39" i="22"/>
  <c r="Q47" i="22"/>
  <c r="M46" i="10"/>
  <c r="Q47" i="10"/>
  <c r="I49" i="10"/>
  <c r="M50" i="10"/>
  <c r="Q27" i="22"/>
  <c r="I29" i="22"/>
  <c r="M30" i="22"/>
  <c r="H36" i="22"/>
  <c r="H44" i="22"/>
  <c r="E329" i="26" s="1"/>
  <c r="I32" i="22"/>
  <c r="I40" i="22"/>
  <c r="I48" i="22"/>
  <c r="L36" i="22"/>
  <c r="L44" i="22"/>
  <c r="M32" i="22"/>
  <c r="M40" i="22"/>
  <c r="M48" i="22"/>
  <c r="P36" i="22"/>
  <c r="P44" i="22"/>
  <c r="Q32" i="22"/>
  <c r="Q40" i="22"/>
  <c r="Q48" i="22"/>
  <c r="L45" i="10"/>
  <c r="P46" i="10"/>
  <c r="H48" i="10"/>
  <c r="E204" i="26"/>
  <c r="L49" i="10"/>
  <c r="P50" i="10"/>
  <c r="H28" i="22"/>
  <c r="E297" i="26" s="1"/>
  <c r="L29" i="22"/>
  <c r="P30" i="22"/>
  <c r="H37" i="22"/>
  <c r="E301" i="26"/>
  <c r="H45" i="22"/>
  <c r="E277" i="26"/>
  <c r="I33" i="22"/>
  <c r="I41" i="22"/>
  <c r="I49" i="22"/>
  <c r="L37" i="22"/>
  <c r="L45" i="22"/>
  <c r="M33" i="22"/>
  <c r="M41" i="22"/>
  <c r="M49" i="22"/>
  <c r="P37" i="22"/>
  <c r="P45" i="22"/>
  <c r="Q33" i="22"/>
  <c r="Q41" i="22"/>
  <c r="Q49" i="22"/>
  <c r="Q42" i="10"/>
  <c r="I44" i="10"/>
  <c r="M45" i="10"/>
  <c r="Q46" i="10"/>
  <c r="I48" i="10"/>
  <c r="M49" i="10"/>
  <c r="I28" i="22"/>
  <c r="M29" i="22"/>
  <c r="Q30" i="22"/>
  <c r="H38" i="22"/>
  <c r="E261" i="26" s="1"/>
  <c r="H46" i="22"/>
  <c r="E325" i="26" s="1"/>
  <c r="I34" i="22"/>
  <c r="I42" i="22"/>
  <c r="I50" i="22"/>
  <c r="L38" i="22"/>
  <c r="L46" i="22"/>
  <c r="M34" i="22"/>
  <c r="M42" i="22"/>
  <c r="M50" i="22"/>
  <c r="P38" i="22"/>
  <c r="P46" i="22"/>
  <c r="Q34" i="22"/>
  <c r="Q42" i="22"/>
  <c r="N50" i="10"/>
  <c r="F38" i="22"/>
  <c r="E101" i="26"/>
  <c r="G34" i="22"/>
  <c r="G50" i="22"/>
  <c r="N41" i="10"/>
  <c r="F43" i="10"/>
  <c r="E28" i="26"/>
  <c r="J44" i="10"/>
  <c r="F45" i="10"/>
  <c r="E40" i="26"/>
  <c r="N45" i="10"/>
  <c r="J46" i="10"/>
  <c r="F47" i="10"/>
  <c r="N47" i="10"/>
  <c r="J48" i="10"/>
  <c r="F49" i="10"/>
  <c r="N49" i="10"/>
  <c r="J50" i="10"/>
  <c r="F27" i="22"/>
  <c r="N27" i="22"/>
  <c r="J28" i="22"/>
  <c r="F29" i="22"/>
  <c r="E125" i="26" s="1"/>
  <c r="N29" i="22"/>
  <c r="J30" i="22"/>
  <c r="F31" i="22"/>
  <c r="E113" i="26" s="1"/>
  <c r="F39" i="22"/>
  <c r="F47" i="22"/>
  <c r="G35" i="22"/>
  <c r="G43" i="22"/>
  <c r="J31" i="22"/>
  <c r="J39" i="22"/>
  <c r="J47" i="22"/>
  <c r="K35" i="22"/>
  <c r="K43" i="22"/>
  <c r="N31" i="22"/>
  <c r="N39" i="22"/>
  <c r="N47" i="22"/>
  <c r="O35" i="22"/>
  <c r="O43" i="22"/>
  <c r="F46" i="22"/>
  <c r="E165" i="26" s="1"/>
  <c r="G42" i="22"/>
  <c r="F41" i="10"/>
  <c r="E96" i="26" s="1"/>
  <c r="J42" i="10"/>
  <c r="N43" i="10"/>
  <c r="G41" i="10"/>
  <c r="O41" i="10"/>
  <c r="K42" i="10"/>
  <c r="G43" i="10"/>
  <c r="O43" i="10"/>
  <c r="K44" i="10"/>
  <c r="G45" i="10"/>
  <c r="O45" i="10"/>
  <c r="K46" i="10"/>
  <c r="G47" i="10"/>
  <c r="O47" i="10"/>
  <c r="K48" i="10"/>
  <c r="G49" i="10"/>
  <c r="O49" i="10"/>
  <c r="K50" i="10"/>
  <c r="G27" i="22"/>
  <c r="O27" i="22"/>
  <c r="K28" i="22"/>
  <c r="G29" i="22"/>
  <c r="O29" i="22"/>
  <c r="K30" i="22"/>
  <c r="F32" i="22"/>
  <c r="E161" i="26" s="1"/>
  <c r="F40" i="22"/>
  <c r="E149" i="26" s="1"/>
  <c r="F48" i="22"/>
  <c r="E121" i="26" s="1"/>
  <c r="G36" i="22"/>
  <c r="G44" i="22"/>
  <c r="J32" i="22"/>
  <c r="J40" i="22"/>
  <c r="J48" i="22"/>
  <c r="K36" i="22"/>
  <c r="K44" i="22"/>
  <c r="N32" i="22"/>
  <c r="N40" i="22"/>
  <c r="N48" i="22"/>
  <c r="O36" i="22"/>
  <c r="O44" i="22"/>
  <c r="F33" i="22"/>
  <c r="F41" i="22"/>
  <c r="E173" i="26"/>
  <c r="F49" i="22"/>
  <c r="G37" i="22"/>
  <c r="G45" i="22"/>
  <c r="J33" i="22"/>
  <c r="J41" i="22"/>
  <c r="J49" i="22"/>
  <c r="K37" i="22"/>
  <c r="K45" i="22"/>
  <c r="N33" i="22"/>
  <c r="N41" i="22"/>
  <c r="N49" i="22"/>
  <c r="O37" i="22"/>
  <c r="O45" i="22"/>
  <c r="F34" i="22"/>
  <c r="E145" i="26" s="1"/>
  <c r="F42" i="22"/>
  <c r="E157" i="26" s="1"/>
  <c r="F50" i="22"/>
  <c r="E153" i="26"/>
  <c r="G38" i="22"/>
  <c r="G46" i="22"/>
  <c r="J34" i="22"/>
  <c r="J42" i="22"/>
  <c r="J50" i="22"/>
  <c r="K38" i="22"/>
  <c r="K46" i="22"/>
  <c r="N34" i="22"/>
  <c r="N42" i="22"/>
  <c r="N50" i="22"/>
  <c r="O38" i="22"/>
  <c r="O46" i="22"/>
  <c r="J41" i="10"/>
  <c r="F42" i="10"/>
  <c r="E80" i="26"/>
  <c r="N42" i="10"/>
  <c r="J43" i="10"/>
  <c r="F44" i="10"/>
  <c r="E92" i="26"/>
  <c r="N44" i="10"/>
  <c r="J45" i="10"/>
  <c r="F46" i="10"/>
  <c r="E88" i="26"/>
  <c r="N46" i="10"/>
  <c r="J47" i="10"/>
  <c r="F48" i="10"/>
  <c r="E44" i="26" s="1"/>
  <c r="N48" i="10"/>
  <c r="J49" i="10"/>
  <c r="F50" i="10"/>
  <c r="E76" i="26"/>
  <c r="J27" i="22"/>
  <c r="F28" i="22"/>
  <c r="E137" i="26" s="1"/>
  <c r="N28" i="22"/>
  <c r="J29" i="22"/>
  <c r="F30" i="22"/>
  <c r="E133" i="26" s="1"/>
  <c r="N30" i="22"/>
  <c r="F35" i="22"/>
  <c r="E109" i="26" s="1"/>
  <c r="F43" i="22"/>
  <c r="E105" i="26" s="1"/>
  <c r="G31" i="22"/>
  <c r="G39" i="22"/>
  <c r="G47" i="22"/>
  <c r="J35" i="22"/>
  <c r="J43" i="22"/>
  <c r="K31" i="22"/>
  <c r="K39" i="22"/>
  <c r="K47" i="22"/>
  <c r="N35" i="22"/>
  <c r="N43" i="22"/>
  <c r="O31" i="22"/>
  <c r="O39" i="22"/>
  <c r="F17" i="22"/>
  <c r="E17" i="22"/>
  <c r="O37" i="10"/>
  <c r="K41" i="10"/>
  <c r="G42" i="10"/>
  <c r="O42" i="10"/>
  <c r="K43" i="10"/>
  <c r="G44" i="10"/>
  <c r="O44" i="10"/>
  <c r="K45" i="10"/>
  <c r="G46" i="10"/>
  <c r="O46" i="10"/>
  <c r="K47" i="10"/>
  <c r="G48" i="10"/>
  <c r="O48" i="10"/>
  <c r="K49" i="10"/>
  <c r="G50" i="10"/>
  <c r="O50" i="10"/>
  <c r="K27" i="22"/>
  <c r="G28" i="22"/>
  <c r="O28" i="22"/>
  <c r="K29" i="22"/>
  <c r="G30" i="22"/>
  <c r="O30" i="22"/>
  <c r="F36" i="22"/>
  <c r="F44" i="22"/>
  <c r="E169" i="26" s="1"/>
  <c r="G32" i="22"/>
  <c r="G40" i="22"/>
  <c r="G48" i="22"/>
  <c r="J36" i="22"/>
  <c r="J44" i="22"/>
  <c r="K32" i="22"/>
  <c r="K40" i="22"/>
  <c r="K48" i="22"/>
  <c r="N36" i="22"/>
  <c r="N44" i="22"/>
  <c r="O32" i="22"/>
  <c r="O40" i="22"/>
  <c r="O48" i="22"/>
  <c r="F37" i="22"/>
  <c r="E141" i="26"/>
  <c r="F45" i="22"/>
  <c r="E117" i="26" s="1"/>
  <c r="G33" i="22"/>
  <c r="G41" i="22"/>
  <c r="G49" i="22"/>
  <c r="J37" i="22"/>
  <c r="J45" i="22"/>
  <c r="K33" i="22"/>
  <c r="K41" i="22"/>
  <c r="K49" i="22"/>
  <c r="N37" i="22"/>
  <c r="N45" i="22"/>
  <c r="O33" i="22"/>
  <c r="O41" i="22"/>
  <c r="O49" i="22"/>
  <c r="J38" i="22"/>
  <c r="J46" i="22"/>
  <c r="K34" i="22"/>
  <c r="K42" i="22"/>
  <c r="K50" i="22"/>
  <c r="N38" i="22"/>
  <c r="N46" i="22"/>
  <c r="O34" i="22"/>
  <c r="O42" i="22"/>
  <c r="O50" i="22"/>
  <c r="Q40" i="10"/>
  <c r="G27" i="10"/>
  <c r="M29" i="10"/>
  <c r="I27" i="10"/>
  <c r="Q29" i="10"/>
  <c r="M27" i="10"/>
  <c r="I30" i="10"/>
  <c r="M31" i="10"/>
  <c r="I37" i="10"/>
  <c r="I29" i="10"/>
  <c r="Q37" i="10"/>
  <c r="F27" i="10"/>
  <c r="N27" i="10"/>
  <c r="J28" i="10"/>
  <c r="F29" i="10"/>
  <c r="E48" i="26" s="1"/>
  <c r="N29" i="10"/>
  <c r="J30" i="10"/>
  <c r="F31" i="10"/>
  <c r="E36" i="26"/>
  <c r="N31" i="10"/>
  <c r="J32" i="10"/>
  <c r="F33" i="10"/>
  <c r="E32" i="26" s="1"/>
  <c r="N33" i="10"/>
  <c r="J34" i="10"/>
  <c r="F35" i="10"/>
  <c r="N35" i="10"/>
  <c r="J36" i="10"/>
  <c r="G37" i="10"/>
  <c r="P37" i="10"/>
  <c r="J38" i="10"/>
  <c r="F39" i="10"/>
  <c r="N39" i="10"/>
  <c r="J40" i="10"/>
  <c r="K28" i="10"/>
  <c r="O29" i="10"/>
  <c r="G31" i="10"/>
  <c r="K32" i="10"/>
  <c r="O33" i="10"/>
  <c r="G35" i="10"/>
  <c r="K36" i="10"/>
  <c r="K38" i="10"/>
  <c r="G39" i="10"/>
  <c r="O39" i="10"/>
  <c r="K40" i="10"/>
  <c r="H27" i="10"/>
  <c r="P27" i="10"/>
  <c r="L28" i="10"/>
  <c r="H29" i="10"/>
  <c r="E208" i="26"/>
  <c r="P29" i="10"/>
  <c r="L30" i="10"/>
  <c r="H31" i="10"/>
  <c r="E196" i="26"/>
  <c r="P31" i="10"/>
  <c r="L32" i="10"/>
  <c r="H33" i="10"/>
  <c r="P33" i="10"/>
  <c r="L34" i="10"/>
  <c r="H35" i="10"/>
  <c r="P35" i="10"/>
  <c r="L36" i="10"/>
  <c r="J37" i="10"/>
  <c r="F37" i="10"/>
  <c r="E64" i="26" s="1"/>
  <c r="L38" i="10"/>
  <c r="H39" i="10"/>
  <c r="P39" i="10"/>
  <c r="L40" i="10"/>
  <c r="M30" i="10"/>
  <c r="I31" i="10"/>
  <c r="Q31" i="10"/>
  <c r="M32" i="10"/>
  <c r="I33" i="10"/>
  <c r="Q33" i="10"/>
  <c r="M34" i="10"/>
  <c r="I35" i="10"/>
  <c r="Q35" i="10"/>
  <c r="M36" i="10"/>
  <c r="K37" i="10"/>
  <c r="F38" i="10"/>
  <c r="E24" i="26"/>
  <c r="M38" i="10"/>
  <c r="I39" i="10"/>
  <c r="Q39" i="10"/>
  <c r="M40" i="10"/>
  <c r="J27" i="10"/>
  <c r="F28" i="10"/>
  <c r="E60" i="26" s="1"/>
  <c r="N28" i="10"/>
  <c r="J29" i="10"/>
  <c r="F30" i="10"/>
  <c r="E56" i="26" s="1"/>
  <c r="N30" i="10"/>
  <c r="J31" i="10"/>
  <c r="F32" i="10"/>
  <c r="E84" i="26" s="1"/>
  <c r="N32" i="10"/>
  <c r="J33" i="10"/>
  <c r="F34" i="10"/>
  <c r="E68" i="26" s="1"/>
  <c r="N34" i="10"/>
  <c r="J35" i="10"/>
  <c r="F36" i="10"/>
  <c r="N36" i="10"/>
  <c r="L37" i="10"/>
  <c r="G38" i="10"/>
  <c r="N38" i="10"/>
  <c r="J39" i="10"/>
  <c r="F40" i="10"/>
  <c r="E72" i="26"/>
  <c r="N40" i="10"/>
  <c r="K27" i="10"/>
  <c r="O28" i="10"/>
  <c r="K29" i="10"/>
  <c r="G30" i="10"/>
  <c r="O30" i="10"/>
  <c r="K31" i="10"/>
  <c r="G32" i="10"/>
  <c r="O32" i="10"/>
  <c r="K33" i="10"/>
  <c r="G34" i="10"/>
  <c r="O34" i="10"/>
  <c r="K35" i="10"/>
  <c r="G36" i="10"/>
  <c r="O36" i="10"/>
  <c r="M37" i="10"/>
  <c r="H37" i="10"/>
  <c r="E224" i="26" s="1"/>
  <c r="O38" i="10"/>
  <c r="K39" i="10"/>
  <c r="G40" i="10"/>
  <c r="O40" i="10"/>
  <c r="O27" i="10"/>
  <c r="G29" i="10"/>
  <c r="K30" i="10"/>
  <c r="O31" i="10"/>
  <c r="G33" i="10"/>
  <c r="K34" i="10"/>
  <c r="O35" i="10"/>
  <c r="G28" i="10"/>
  <c r="L27" i="10"/>
  <c r="H28" i="10"/>
  <c r="E220" i="26" s="1"/>
  <c r="P28" i="10"/>
  <c r="L29" i="10"/>
  <c r="H30" i="10"/>
  <c r="E216" i="26"/>
  <c r="P30" i="10"/>
  <c r="L31" i="10"/>
  <c r="H32" i="10"/>
  <c r="E244" i="26" s="1"/>
  <c r="P32" i="10"/>
  <c r="L33" i="10"/>
  <c r="H34" i="10"/>
  <c r="E228" i="26"/>
  <c r="P34" i="10"/>
  <c r="L35" i="10"/>
  <c r="H36" i="10"/>
  <c r="P36" i="10"/>
  <c r="N37" i="10"/>
  <c r="H38" i="10"/>
  <c r="E184" i="26" s="1"/>
  <c r="P38" i="10"/>
  <c r="L39" i="10"/>
  <c r="H40" i="10"/>
  <c r="E232" i="26"/>
  <c r="P40" i="10"/>
  <c r="Q32" i="10"/>
  <c r="M33" i="10"/>
  <c r="I34" i="10"/>
  <c r="Q34" i="10"/>
  <c r="M35" i="10"/>
  <c r="I36" i="10"/>
  <c r="Q36" i="10"/>
  <c r="I38" i="10"/>
  <c r="Q38" i="10"/>
  <c r="M39" i="10"/>
  <c r="I40" i="10"/>
  <c r="B1" i="18"/>
  <c r="B1" i="22" s="1"/>
  <c r="E269" i="26"/>
  <c r="B1" i="10"/>
  <c r="A51" i="10" s="1"/>
  <c r="D1" i="18"/>
  <c r="E129" i="26"/>
  <c r="E52" i="26"/>
  <c r="E289" i="26"/>
  <c r="E192" i="26"/>
  <c r="U31" i="20"/>
  <c r="T31" i="20"/>
  <c r="E182" i="26"/>
  <c r="S31" i="20"/>
  <c r="R31" i="20"/>
  <c r="E22" i="26"/>
  <c r="U30" i="20"/>
  <c r="T30" i="20"/>
  <c r="E180" i="26"/>
  <c r="S30" i="20"/>
  <c r="R30" i="20"/>
  <c r="E20" i="26" s="1"/>
  <c r="M31" i="20"/>
  <c r="Q31" i="20"/>
  <c r="Q32" i="20" s="1"/>
  <c r="P31" i="20"/>
  <c r="Q30" i="20"/>
  <c r="P30" i="20"/>
  <c r="O31" i="20"/>
  <c r="N31" i="20"/>
  <c r="O30" i="20"/>
  <c r="J30" i="20"/>
  <c r="N30" i="20"/>
  <c r="M30" i="20"/>
  <c r="L31" i="20"/>
  <c r="L30" i="20"/>
  <c r="K31" i="20"/>
  <c r="J31" i="20"/>
  <c r="K30" i="20"/>
  <c r="I31" i="20"/>
  <c r="H31" i="20"/>
  <c r="E181" i="26" s="1"/>
  <c r="I30" i="20"/>
  <c r="H30" i="20"/>
  <c r="E179" i="26" s="1"/>
  <c r="F31" i="20"/>
  <c r="E21" i="26" s="1"/>
  <c r="F30" i="20"/>
  <c r="E19" i="26"/>
  <c r="G31" i="20"/>
  <c r="G30" i="20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C16" i="18" s="1"/>
  <c r="AC17" i="18" s="1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E15" i="18" s="1"/>
  <c r="L15" i="18"/>
  <c r="K15" i="18"/>
  <c r="BF14" i="18"/>
  <c r="BF20" i="18" s="1"/>
  <c r="BE14" i="18"/>
  <c r="BE20" i="18" s="1"/>
  <c r="BD14" i="18"/>
  <c r="BD20" i="18"/>
  <c r="BC14" i="18"/>
  <c r="BC20" i="18" s="1"/>
  <c r="BB14" i="18"/>
  <c r="BB20" i="18" s="1"/>
  <c r="BA14" i="18"/>
  <c r="BA20" i="18" s="1"/>
  <c r="AZ14" i="18"/>
  <c r="AZ20" i="18"/>
  <c r="AY14" i="18"/>
  <c r="AY20" i="18" s="1"/>
  <c r="AX14" i="18"/>
  <c r="AX20" i="18" s="1"/>
  <c r="AW14" i="18"/>
  <c r="AW20" i="18" s="1"/>
  <c r="AV14" i="18"/>
  <c r="AV20" i="18"/>
  <c r="AU14" i="18"/>
  <c r="AU20" i="18" s="1"/>
  <c r="AT14" i="18"/>
  <c r="AT20" i="18" s="1"/>
  <c r="AS14" i="18"/>
  <c r="AS20" i="18" s="1"/>
  <c r="AR14" i="18"/>
  <c r="AR20" i="18"/>
  <c r="AQ14" i="18"/>
  <c r="AQ20" i="18" s="1"/>
  <c r="AP14" i="18"/>
  <c r="AP20" i="18" s="1"/>
  <c r="AO14" i="18"/>
  <c r="AO20" i="18" s="1"/>
  <c r="AN14" i="18"/>
  <c r="AN20" i="18"/>
  <c r="AM14" i="18"/>
  <c r="AM20" i="18" s="1"/>
  <c r="AL14" i="18"/>
  <c r="AL20" i="18" s="1"/>
  <c r="AK14" i="18"/>
  <c r="AJ14" i="18"/>
  <c r="AJ20" i="18"/>
  <c r="AI14" i="18"/>
  <c r="AI20" i="18" s="1"/>
  <c r="AH14" i="18"/>
  <c r="AH20" i="18" s="1"/>
  <c r="AG14" i="18"/>
  <c r="AG20" i="18" s="1"/>
  <c r="AF14" i="18"/>
  <c r="AF20" i="18"/>
  <c r="AE14" i="18"/>
  <c r="AE20" i="18" s="1"/>
  <c r="AD14" i="18"/>
  <c r="AD20" i="18" s="1"/>
  <c r="AC14" i="18"/>
  <c r="AB14" i="18"/>
  <c r="AB20" i="18"/>
  <c r="AA14" i="18"/>
  <c r="AA20" i="18" s="1"/>
  <c r="Z14" i="18"/>
  <c r="Z20" i="18" s="1"/>
  <c r="Y14" i="18"/>
  <c r="Y20" i="18" s="1"/>
  <c r="X14" i="18"/>
  <c r="X20" i="18"/>
  <c r="W14" i="18"/>
  <c r="W20" i="18" s="1"/>
  <c r="V14" i="18"/>
  <c r="V20" i="18" s="1"/>
  <c r="U14" i="18"/>
  <c r="T14" i="18"/>
  <c r="T20" i="18"/>
  <c r="S14" i="18"/>
  <c r="S20" i="18" s="1"/>
  <c r="R14" i="18"/>
  <c r="R20" i="18" s="1"/>
  <c r="Q14" i="18"/>
  <c r="Q20" i="18" s="1"/>
  <c r="P14" i="18"/>
  <c r="P20" i="18"/>
  <c r="O14" i="18"/>
  <c r="O20" i="18" s="1"/>
  <c r="N14" i="18"/>
  <c r="N20" i="18" s="1"/>
  <c r="M14" i="18"/>
  <c r="L14" i="18"/>
  <c r="F14" i="18" s="1"/>
  <c r="J14" i="18" s="1"/>
  <c r="K14" i="18"/>
  <c r="E14" i="18" s="1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E13" i="18" s="1"/>
  <c r="I13" i="18" s="1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E12" i="18" s="1"/>
  <c r="I12" i="18" s="1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AA19" i="18" s="1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G11" i="18"/>
  <c r="H11" i="18"/>
  <c r="G12" i="18"/>
  <c r="H12" i="18"/>
  <c r="G13" i="18"/>
  <c r="F9" i="14" s="1"/>
  <c r="H13" i="18"/>
  <c r="G14" i="18"/>
  <c r="H14" i="18"/>
  <c r="G15" i="18"/>
  <c r="H15" i="18"/>
  <c r="M4" i="24"/>
  <c r="BF10" i="18"/>
  <c r="M5" i="24"/>
  <c r="D32" i="20" s="1"/>
  <c r="E33" i="20" s="1"/>
  <c r="K10" i="18"/>
  <c r="O10" i="18"/>
  <c r="S10" i="18"/>
  <c r="S19" i="18" s="1"/>
  <c r="W10" i="18"/>
  <c r="AA10" i="18"/>
  <c r="AE10" i="18"/>
  <c r="AI10" i="18"/>
  <c r="AM10" i="18"/>
  <c r="AM16" i="18" s="1"/>
  <c r="AM17" i="18" s="1"/>
  <c r="AQ10" i="18"/>
  <c r="AU10" i="18"/>
  <c r="AY10" i="18"/>
  <c r="AY19" i="18" s="1"/>
  <c r="BC10" i="18"/>
  <c r="L10" i="18"/>
  <c r="P10" i="18"/>
  <c r="T10" i="18"/>
  <c r="X10" i="18"/>
  <c r="X16" i="18" s="1"/>
  <c r="X17" i="18" s="1"/>
  <c r="AB10" i="18"/>
  <c r="AF10" i="18"/>
  <c r="AF16" i="18" s="1"/>
  <c r="AJ10" i="18"/>
  <c r="AJ19" i="18" s="1"/>
  <c r="AN10" i="18"/>
  <c r="AR10" i="18"/>
  <c r="AV10" i="18"/>
  <c r="AZ10" i="18"/>
  <c r="BD10" i="18"/>
  <c r="H10" i="18"/>
  <c r="M10" i="18"/>
  <c r="Q10" i="18"/>
  <c r="U10" i="18"/>
  <c r="Y10" i="18"/>
  <c r="AC10" i="18"/>
  <c r="AG10" i="18"/>
  <c r="AK10" i="18"/>
  <c r="AK19" i="18" s="1"/>
  <c r="AO10" i="18"/>
  <c r="AS10" i="18"/>
  <c r="AS16" i="18" s="1"/>
  <c r="AW10" i="18"/>
  <c r="AW19" i="18" s="1"/>
  <c r="BA10" i="18"/>
  <c r="BE10" i="18"/>
  <c r="G10" i="18"/>
  <c r="N10" i="18"/>
  <c r="R10" i="18"/>
  <c r="F10" i="18" s="1"/>
  <c r="J10" i="18" s="1"/>
  <c r="V10" i="18"/>
  <c r="Z10" i="18"/>
  <c r="AD10" i="18"/>
  <c r="AH10" i="18"/>
  <c r="AH16" i="18" s="1"/>
  <c r="AH17" i="18" s="1"/>
  <c r="AL10" i="18"/>
  <c r="AP10" i="18"/>
  <c r="AT10" i="18"/>
  <c r="AX10" i="18"/>
  <c r="BB10" i="18"/>
  <c r="F17" i="10"/>
  <c r="E17" i="10"/>
  <c r="G17" i="10" s="1"/>
  <c r="K17" i="10" s="1"/>
  <c r="M8" i="18"/>
  <c r="M18" i="18" s="1"/>
  <c r="E17" i="20"/>
  <c r="F12" i="18"/>
  <c r="F13" i="18"/>
  <c r="J13" i="18" s="1"/>
  <c r="L20" i="18"/>
  <c r="F15" i="18"/>
  <c r="J15" i="18" s="1"/>
  <c r="E11" i="18"/>
  <c r="I11" i="18" s="1"/>
  <c r="K20" i="18"/>
  <c r="N9" i="18"/>
  <c r="S9" i="18"/>
  <c r="AA9" i="18"/>
  <c r="AI9" i="18"/>
  <c r="AI16" i="18" s="1"/>
  <c r="AI17" i="18" s="1"/>
  <c r="AQ9" i="18"/>
  <c r="AY9" i="18"/>
  <c r="M9" i="18"/>
  <c r="T9" i="18"/>
  <c r="AB9" i="18"/>
  <c r="AB16" i="18"/>
  <c r="AB17" i="18" s="1"/>
  <c r="AJ9" i="18"/>
  <c r="AR9" i="18"/>
  <c r="AR19" i="18" s="1"/>
  <c r="AZ9" i="18"/>
  <c r="L9" i="18"/>
  <c r="U9" i="18"/>
  <c r="U16" i="18" s="1"/>
  <c r="U17" i="18" s="1"/>
  <c r="AC9" i="18"/>
  <c r="AC19" i="18"/>
  <c r="AK9" i="18"/>
  <c r="AS9" i="18"/>
  <c r="AS19" i="18"/>
  <c r="BA9" i="18"/>
  <c r="BA19" i="18" s="1"/>
  <c r="K9" i="18"/>
  <c r="K19" i="18"/>
  <c r="V9" i="18"/>
  <c r="V16" i="18" s="1"/>
  <c r="V17" i="18" s="1"/>
  <c r="AD9" i="18"/>
  <c r="AL9" i="18"/>
  <c r="AT9" i="18"/>
  <c r="AT16" i="18"/>
  <c r="AT17" i="18" s="1"/>
  <c r="BB9" i="18"/>
  <c r="BB19" i="18" s="1"/>
  <c r="O9" i="18"/>
  <c r="O19" i="18" s="1"/>
  <c r="W9" i="18"/>
  <c r="W19" i="18" s="1"/>
  <c r="AE9" i="18"/>
  <c r="AM9" i="18"/>
  <c r="AM19" i="18"/>
  <c r="AU9" i="18"/>
  <c r="AU19" i="18"/>
  <c r="BC9" i="18"/>
  <c r="BC16" i="18" s="1"/>
  <c r="BC17" i="18" s="1"/>
  <c r="P9" i="18"/>
  <c r="P19" i="18"/>
  <c r="X9" i="18"/>
  <c r="X19" i="18"/>
  <c r="AF9" i="18"/>
  <c r="AF19" i="18"/>
  <c r="AN9" i="18"/>
  <c r="AN19" i="18" s="1"/>
  <c r="AV9" i="18"/>
  <c r="AV19" i="18"/>
  <c r="BD9" i="18"/>
  <c r="BD16" i="18"/>
  <c r="BD17" i="18" s="1"/>
  <c r="H9" i="18"/>
  <c r="Q9" i="18"/>
  <c r="Q16" i="18"/>
  <c r="Q17" i="18" s="1"/>
  <c r="Y9" i="18"/>
  <c r="Y19" i="18" s="1"/>
  <c r="AG9" i="18"/>
  <c r="AO9" i="18"/>
  <c r="AO19" i="18"/>
  <c r="AW9" i="18"/>
  <c r="BE9" i="18"/>
  <c r="BE19" i="18" s="1"/>
  <c r="G9" i="18"/>
  <c r="R9" i="18"/>
  <c r="R19" i="18" s="1"/>
  <c r="Z9" i="18"/>
  <c r="AH9" i="18"/>
  <c r="AH19" i="18" s="1"/>
  <c r="AP9" i="18"/>
  <c r="AP19" i="18" s="1"/>
  <c r="AX9" i="18"/>
  <c r="AX19" i="18" s="1"/>
  <c r="BF9" i="18"/>
  <c r="BF19" i="18" s="1"/>
  <c r="M19" i="18"/>
  <c r="T16" i="18"/>
  <c r="T17" i="18" s="1"/>
  <c r="T19" i="18"/>
  <c r="AR16" i="18"/>
  <c r="AR17" i="18" s="1"/>
  <c r="AZ16" i="18"/>
  <c r="AZ17" i="18" s="1"/>
  <c r="AZ19" i="18"/>
  <c r="V19" i="18"/>
  <c r="AL16" i="18"/>
  <c r="AL17" i="18" s="1"/>
  <c r="AL19" i="18"/>
  <c r="AU16" i="18"/>
  <c r="AU17" i="18"/>
  <c r="N8" i="18"/>
  <c r="N16" i="18" s="1"/>
  <c r="N17" i="18" s="1"/>
  <c r="I15" i="18"/>
  <c r="J12" i="18"/>
  <c r="E32" i="20"/>
  <c r="K8" i="18"/>
  <c r="L8" i="18"/>
  <c r="L18" i="18" s="1"/>
  <c r="L19" i="18"/>
  <c r="AV16" i="18"/>
  <c r="AV17" i="18" s="1"/>
  <c r="P16" i="18"/>
  <c r="P17" i="18" s="1"/>
  <c r="AT19" i="18"/>
  <c r="BB16" i="18"/>
  <c r="BB17" i="18" s="1"/>
  <c r="O16" i="18"/>
  <c r="O17" i="18"/>
  <c r="AS17" i="18"/>
  <c r="BA16" i="18"/>
  <c r="BA17" i="18"/>
  <c r="F20" i="18"/>
  <c r="E15" i="26"/>
  <c r="Y16" i="18"/>
  <c r="Y17" i="18"/>
  <c r="AO16" i="18"/>
  <c r="AO17" i="18"/>
  <c r="AB19" i="18"/>
  <c r="AF17" i="18"/>
  <c r="AX16" i="18"/>
  <c r="AX17" i="18" s="1"/>
  <c r="L16" i="18"/>
  <c r="L17" i="18"/>
  <c r="D12" i="7"/>
  <c r="C12" i="7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19" i="18"/>
  <c r="A20" i="18"/>
  <c r="C16" i="18"/>
  <c r="C17" i="18" s="1"/>
  <c r="I29" i="23"/>
  <c r="H29" i="23"/>
  <c r="G29" i="23"/>
  <c r="F29" i="23"/>
  <c r="E29" i="23"/>
  <c r="D29" i="23"/>
  <c r="J51" i="10"/>
  <c r="L51" i="10"/>
  <c r="N51" i="10"/>
  <c r="P51" i="10"/>
  <c r="D16" i="18"/>
  <c r="U50" i="22"/>
  <c r="T50" i="22"/>
  <c r="E314" i="26"/>
  <c r="S50" i="22"/>
  <c r="R50" i="22"/>
  <c r="E154" i="26" s="1"/>
  <c r="U49" i="22"/>
  <c r="T49" i="22"/>
  <c r="S49" i="22"/>
  <c r="R49" i="22"/>
  <c r="U48" i="22"/>
  <c r="T48" i="22"/>
  <c r="E282" i="26"/>
  <c r="S48" i="22"/>
  <c r="R48" i="22"/>
  <c r="E122" i="26" s="1"/>
  <c r="U47" i="22"/>
  <c r="T47" i="22"/>
  <c r="S47" i="22"/>
  <c r="R47" i="22"/>
  <c r="U46" i="22"/>
  <c r="T46" i="22"/>
  <c r="S46" i="22"/>
  <c r="R46" i="22"/>
  <c r="E166" i="26"/>
  <c r="U45" i="22"/>
  <c r="T45" i="22"/>
  <c r="E278" i="26"/>
  <c r="S45" i="22"/>
  <c r="R45" i="22"/>
  <c r="E118" i="26"/>
  <c r="U44" i="22"/>
  <c r="T44" i="22"/>
  <c r="E332" i="26" s="1"/>
  <c r="S44" i="22"/>
  <c r="R44" i="22"/>
  <c r="E170" i="26"/>
  <c r="U43" i="22"/>
  <c r="T43" i="22"/>
  <c r="E266" i="26"/>
  <c r="S43" i="22"/>
  <c r="R43" i="22"/>
  <c r="E106" i="26" s="1"/>
  <c r="U42" i="22"/>
  <c r="T42" i="22"/>
  <c r="E318" i="26"/>
  <c r="S42" i="22"/>
  <c r="R42" i="22"/>
  <c r="E158" i="26" s="1"/>
  <c r="U41" i="22"/>
  <c r="T41" i="22"/>
  <c r="S41" i="22"/>
  <c r="R41" i="22"/>
  <c r="E174" i="26"/>
  <c r="U40" i="22"/>
  <c r="T40" i="22"/>
  <c r="E310" i="26" s="1"/>
  <c r="S40" i="22"/>
  <c r="R40" i="22"/>
  <c r="E150" i="26"/>
  <c r="U39" i="22"/>
  <c r="T39" i="22"/>
  <c r="S39" i="22"/>
  <c r="R39" i="22"/>
  <c r="U38" i="22"/>
  <c r="T38" i="22"/>
  <c r="E262" i="26" s="1"/>
  <c r="S38" i="22"/>
  <c r="R38" i="22"/>
  <c r="E102" i="26" s="1"/>
  <c r="U37" i="22"/>
  <c r="T37" i="22"/>
  <c r="E302" i="26"/>
  <c r="S37" i="22"/>
  <c r="R37" i="22"/>
  <c r="E142" i="26"/>
  <c r="U36" i="22"/>
  <c r="T36" i="22"/>
  <c r="S36" i="22"/>
  <c r="R36" i="22"/>
  <c r="U35" i="22"/>
  <c r="T35" i="22"/>
  <c r="S35" i="22"/>
  <c r="R35" i="22"/>
  <c r="U34" i="22"/>
  <c r="T34" i="22"/>
  <c r="E306" i="26" s="1"/>
  <c r="S34" i="22"/>
  <c r="R34" i="22"/>
  <c r="E146" i="26"/>
  <c r="U33" i="22"/>
  <c r="T33" i="22"/>
  <c r="S33" i="22"/>
  <c r="R33" i="22"/>
  <c r="U32" i="22"/>
  <c r="T32" i="22"/>
  <c r="E322" i="26"/>
  <c r="S32" i="22"/>
  <c r="R32" i="22"/>
  <c r="E162" i="26"/>
  <c r="U31" i="22"/>
  <c r="T31" i="22"/>
  <c r="E274" i="26" s="1"/>
  <c r="S31" i="22"/>
  <c r="R31" i="22"/>
  <c r="E114" i="26"/>
  <c r="U30" i="22"/>
  <c r="T30" i="22"/>
  <c r="E294" i="26" s="1"/>
  <c r="S30" i="22"/>
  <c r="R30" i="22"/>
  <c r="E134" i="26"/>
  <c r="U29" i="22"/>
  <c r="T29" i="22"/>
  <c r="E286" i="26" s="1"/>
  <c r="S29" i="22"/>
  <c r="R29" i="22"/>
  <c r="E126" i="26" s="1"/>
  <c r="U28" i="22"/>
  <c r="T28" i="22"/>
  <c r="E298" i="26" s="1"/>
  <c r="S28" i="22"/>
  <c r="R28" i="22"/>
  <c r="E138" i="26"/>
  <c r="U27" i="22"/>
  <c r="U51" i="22" s="1"/>
  <c r="T27" i="22"/>
  <c r="S27" i="22"/>
  <c r="R27" i="22"/>
  <c r="R51" i="22" s="1"/>
  <c r="Q51" i="22"/>
  <c r="P51" i="22"/>
  <c r="O51" i="22"/>
  <c r="N51" i="22"/>
  <c r="M51" i="22"/>
  <c r="L51" i="22"/>
  <c r="K51" i="22"/>
  <c r="J51" i="22"/>
  <c r="I51" i="22"/>
  <c r="H51" i="22"/>
  <c r="G51" i="22"/>
  <c r="F51" i="22"/>
  <c r="H52" i="22" s="1"/>
  <c r="E51" i="22"/>
  <c r="G51" i="10"/>
  <c r="I51" i="10"/>
  <c r="K51" i="10"/>
  <c r="M51" i="10"/>
  <c r="O51" i="10"/>
  <c r="Q51" i="10"/>
  <c r="R28" i="10"/>
  <c r="R51" i="10" s="1"/>
  <c r="S28" i="10"/>
  <c r="T28" i="10"/>
  <c r="E221" i="26"/>
  <c r="U28" i="10"/>
  <c r="R29" i="10"/>
  <c r="S29" i="10"/>
  <c r="T29" i="10"/>
  <c r="E209" i="26" s="1"/>
  <c r="U29" i="10"/>
  <c r="R30" i="10"/>
  <c r="E57" i="26"/>
  <c r="S30" i="10"/>
  <c r="T30" i="10"/>
  <c r="E217" i="26"/>
  <c r="U30" i="10"/>
  <c r="R31" i="10"/>
  <c r="S31" i="10"/>
  <c r="T31" i="10"/>
  <c r="E197" i="26"/>
  <c r="U31" i="10"/>
  <c r="R32" i="10"/>
  <c r="E85" i="26"/>
  <c r="S32" i="10"/>
  <c r="S51" i="10" s="1"/>
  <c r="T32" i="10"/>
  <c r="E245" i="26" s="1"/>
  <c r="U32" i="10"/>
  <c r="R33" i="10"/>
  <c r="E33" i="26" s="1"/>
  <c r="S33" i="10"/>
  <c r="T33" i="10"/>
  <c r="U33" i="10"/>
  <c r="R34" i="10"/>
  <c r="E69" i="26"/>
  <c r="S34" i="10"/>
  <c r="T34" i="10"/>
  <c r="E229" i="26"/>
  <c r="U34" i="10"/>
  <c r="U51" i="10" s="1"/>
  <c r="R35" i="10"/>
  <c r="S35" i="10"/>
  <c r="T35" i="10"/>
  <c r="U35" i="10"/>
  <c r="R36" i="10"/>
  <c r="S36" i="10"/>
  <c r="T36" i="10"/>
  <c r="U36" i="10"/>
  <c r="R37" i="10"/>
  <c r="E65" i="26"/>
  <c r="S37" i="10"/>
  <c r="T37" i="10"/>
  <c r="E225" i="26" s="1"/>
  <c r="U37" i="10"/>
  <c r="R38" i="10"/>
  <c r="S38" i="10"/>
  <c r="T38" i="10"/>
  <c r="E185" i="26"/>
  <c r="U38" i="10"/>
  <c r="R39" i="10"/>
  <c r="S39" i="10"/>
  <c r="T39" i="10"/>
  <c r="U39" i="10"/>
  <c r="R40" i="10"/>
  <c r="E73" i="26" s="1"/>
  <c r="S40" i="10"/>
  <c r="T40" i="10"/>
  <c r="E233" i="26"/>
  <c r="U40" i="10"/>
  <c r="R41" i="10"/>
  <c r="E97" i="26" s="1"/>
  <c r="S41" i="10"/>
  <c r="T41" i="10"/>
  <c r="E257" i="26"/>
  <c r="U41" i="10"/>
  <c r="R42" i="10"/>
  <c r="E81" i="26" s="1"/>
  <c r="S42" i="10"/>
  <c r="T42" i="10"/>
  <c r="E241" i="26" s="1"/>
  <c r="U42" i="10"/>
  <c r="R43" i="10"/>
  <c r="E29" i="26" s="1"/>
  <c r="S43" i="10"/>
  <c r="T43" i="10"/>
  <c r="E189" i="26" s="1"/>
  <c r="U43" i="10"/>
  <c r="R44" i="10"/>
  <c r="E93" i="26"/>
  <c r="S44" i="10"/>
  <c r="T44" i="10"/>
  <c r="E253" i="26"/>
  <c r="U44" i="10"/>
  <c r="R45" i="10"/>
  <c r="S45" i="10"/>
  <c r="T45" i="10"/>
  <c r="E201" i="26"/>
  <c r="U45" i="10"/>
  <c r="R46" i="10"/>
  <c r="E89" i="26"/>
  <c r="S46" i="10"/>
  <c r="T46" i="10"/>
  <c r="E249" i="26"/>
  <c r="U46" i="10"/>
  <c r="R47" i="10"/>
  <c r="S47" i="10"/>
  <c r="T47" i="10"/>
  <c r="U47" i="10"/>
  <c r="R48" i="10"/>
  <c r="E46" i="26" s="1"/>
  <c r="S48" i="10"/>
  <c r="T48" i="10"/>
  <c r="E205" i="26"/>
  <c r="U48" i="10"/>
  <c r="R49" i="10"/>
  <c r="S49" i="10"/>
  <c r="T49" i="10"/>
  <c r="E213" i="26"/>
  <c r="U49" i="10"/>
  <c r="R50" i="10"/>
  <c r="E77" i="26"/>
  <c r="S50" i="10"/>
  <c r="T50" i="10"/>
  <c r="E237" i="26"/>
  <c r="U50" i="10"/>
  <c r="T27" i="10"/>
  <c r="E193" i="26" s="1"/>
  <c r="S27" i="10"/>
  <c r="G12" i="20"/>
  <c r="J1" i="7"/>
  <c r="I1" i="14"/>
  <c r="J1" i="22"/>
  <c r="J1" i="10"/>
  <c r="L1" i="20"/>
  <c r="D1" i="22"/>
  <c r="D1" i="10"/>
  <c r="G21" i="22"/>
  <c r="G13" i="22"/>
  <c r="K13" i="22" s="1"/>
  <c r="G23" i="20"/>
  <c r="G22" i="20"/>
  <c r="G19" i="20"/>
  <c r="G18" i="20"/>
  <c r="G15" i="20"/>
  <c r="G14" i="20"/>
  <c r="G13" i="20"/>
  <c r="K13" i="20" s="1"/>
  <c r="P32" i="20"/>
  <c r="O32" i="20"/>
  <c r="N32" i="20"/>
  <c r="M32" i="20"/>
  <c r="L32" i="20"/>
  <c r="K32" i="20"/>
  <c r="J32" i="20"/>
  <c r="I32" i="20"/>
  <c r="G32" i="20"/>
  <c r="H32" i="20"/>
  <c r="F32" i="20"/>
  <c r="E326" i="26"/>
  <c r="E327" i="26"/>
  <c r="E328" i="26"/>
  <c r="E49" i="26"/>
  <c r="E334" i="26"/>
  <c r="E336" i="26"/>
  <c r="E335" i="26"/>
  <c r="E270" i="26"/>
  <c r="E290" i="26"/>
  <c r="E130" i="26"/>
  <c r="E53" i="26"/>
  <c r="E41" i="26"/>
  <c r="E37" i="26"/>
  <c r="E25" i="26"/>
  <c r="G17" i="22"/>
  <c r="K17" i="22"/>
  <c r="A33" i="22"/>
  <c r="T32" i="20"/>
  <c r="R32" i="20"/>
  <c r="T33" i="20" s="1"/>
  <c r="A36" i="22"/>
  <c r="A38" i="22"/>
  <c r="A46" i="22"/>
  <c r="A28" i="22"/>
  <c r="A51" i="22"/>
  <c r="A41" i="22"/>
  <c r="A34" i="22"/>
  <c r="A42" i="22"/>
  <c r="A50" i="22"/>
  <c r="A37" i="22"/>
  <c r="A45" i="22"/>
  <c r="A31" i="22"/>
  <c r="A47" i="22"/>
  <c r="A32" i="22"/>
  <c r="A40" i="22"/>
  <c r="A27" i="22"/>
  <c r="A35" i="22"/>
  <c r="A43" i="22"/>
  <c r="U32" i="20"/>
  <c r="S32" i="20"/>
  <c r="G17" i="20"/>
  <c r="K17" i="20" s="1"/>
  <c r="G21" i="20"/>
  <c r="G21" i="10"/>
  <c r="G13" i="10"/>
  <c r="K13" i="10"/>
  <c r="A18" i="18"/>
  <c r="A17" i="18"/>
  <c r="A16" i="18"/>
  <c r="A15" i="18"/>
  <c r="A14" i="18"/>
  <c r="A13" i="18"/>
  <c r="A12" i="18"/>
  <c r="A11" i="18"/>
  <c r="A10" i="18"/>
  <c r="A9" i="18"/>
  <c r="A8" i="18"/>
  <c r="F51" i="10"/>
  <c r="E51" i="10"/>
  <c r="U27" i="10"/>
  <c r="R27" i="10"/>
  <c r="A49" i="10"/>
  <c r="A50" i="10"/>
  <c r="A28" i="10"/>
  <c r="A29" i="10"/>
  <c r="A30" i="10"/>
  <c r="A32" i="10"/>
  <c r="A33" i="10"/>
  <c r="A34" i="10"/>
  <c r="A36" i="10"/>
  <c r="A37" i="10"/>
  <c r="A38" i="10"/>
  <c r="A40" i="10"/>
  <c r="A41" i="10"/>
  <c r="A42" i="10"/>
  <c r="A44" i="10"/>
  <c r="A45" i="10"/>
  <c r="A46" i="10"/>
  <c r="A48" i="10"/>
  <c r="A27" i="10"/>
  <c r="K9" i="14" l="1"/>
  <c r="J9" i="14"/>
  <c r="E20" i="18"/>
  <c r="E11" i="26" s="1"/>
  <c r="I14" i="18"/>
  <c r="AQ16" i="18"/>
  <c r="AQ17" i="18" s="1"/>
  <c r="AQ19" i="18"/>
  <c r="E45" i="26"/>
  <c r="E110" i="26"/>
  <c r="E61" i="26"/>
  <c r="F8" i="18"/>
  <c r="W16" i="18"/>
  <c r="W17" i="18" s="1"/>
  <c r="E9" i="18"/>
  <c r="AN16" i="18"/>
  <c r="AN17" i="18" s="1"/>
  <c r="M16" i="18"/>
  <c r="M17" i="18" s="1"/>
  <c r="AW16" i="18"/>
  <c r="AW17" i="18" s="1"/>
  <c r="U19" i="18"/>
  <c r="M20" i="18"/>
  <c r="BI20" i="18" s="1"/>
  <c r="S16" i="18"/>
  <c r="S17" i="18" s="1"/>
  <c r="E8" i="18"/>
  <c r="K16" i="18"/>
  <c r="K17" i="18" s="1"/>
  <c r="BD19" i="18"/>
  <c r="F9" i="18"/>
  <c r="U20" i="18"/>
  <c r="Z19" i="18"/>
  <c r="Z16" i="18"/>
  <c r="Z17" i="18" s="1"/>
  <c r="E331" i="26"/>
  <c r="N18" i="18"/>
  <c r="BE16" i="18"/>
  <c r="BE17" i="18" s="1"/>
  <c r="T51" i="22"/>
  <c r="T52" i="22" s="1"/>
  <c r="E330" i="26"/>
  <c r="S51" i="22"/>
  <c r="AA16" i="18"/>
  <c r="AA17" i="18" s="1"/>
  <c r="AK16" i="18"/>
  <c r="AK17" i="18" s="1"/>
  <c r="AG19" i="18"/>
  <c r="AG16" i="18"/>
  <c r="AG17" i="18" s="1"/>
  <c r="N19" i="18"/>
  <c r="H8" i="18"/>
  <c r="H16" i="18" s="1"/>
  <c r="T51" i="10"/>
  <c r="L9" i="14" s="1"/>
  <c r="E47" i="26"/>
  <c r="R16" i="18"/>
  <c r="R17" i="18" s="1"/>
  <c r="H33" i="20"/>
  <c r="BF16" i="18"/>
  <c r="BF17" i="18" s="1"/>
  <c r="G8" i="18"/>
  <c r="G16" i="18" s="1"/>
  <c r="AE16" i="18"/>
  <c r="AE17" i="18" s="1"/>
  <c r="AE19" i="18"/>
  <c r="AD19" i="18"/>
  <c r="AD16" i="18"/>
  <c r="AD17" i="18" s="1"/>
  <c r="AY16" i="18"/>
  <c r="AY17" i="18" s="1"/>
  <c r="AC20" i="18"/>
  <c r="A44" i="22"/>
  <c r="A39" i="22"/>
  <c r="A30" i="22"/>
  <c r="A49" i="22"/>
  <c r="A29" i="22"/>
  <c r="A48" i="22"/>
  <c r="AI19" i="18"/>
  <c r="BC19" i="18"/>
  <c r="AJ16" i="18"/>
  <c r="AJ17" i="18" s="1"/>
  <c r="BI19" i="18"/>
  <c r="AK20" i="18"/>
  <c r="K18" i="18"/>
  <c r="BI18" i="18" s="1"/>
  <c r="B18" i="18" s="1"/>
  <c r="AP16" i="18"/>
  <c r="AP17" i="18" s="1"/>
  <c r="Q19" i="18"/>
  <c r="E10" i="18"/>
  <c r="I10" i="18" s="1"/>
  <c r="F11" i="18"/>
  <c r="J11" i="18" s="1"/>
  <c r="E27" i="27"/>
  <c r="E45" i="27" s="1"/>
  <c r="C47" i="27" s="1"/>
  <c r="F27" i="27"/>
  <c r="F45" i="27" s="1"/>
  <c r="C48" i="27" s="1"/>
  <c r="P9" i="14" s="1"/>
  <c r="C27" i="27"/>
  <c r="C45" i="27" s="1"/>
  <c r="D27" i="27"/>
  <c r="D45" i="27" s="1"/>
  <c r="C46" i="27" s="1"/>
  <c r="N9" i="14" s="1"/>
  <c r="B1" i="20"/>
  <c r="A47" i="10"/>
  <c r="A39" i="10"/>
  <c r="A31" i="10"/>
  <c r="B1" i="7"/>
  <c r="W27" i="27"/>
  <c r="W45" i="27" s="1"/>
  <c r="X27" i="27"/>
  <c r="X45" i="27" s="1"/>
  <c r="Y27" i="27"/>
  <c r="Y45" i="27" s="1"/>
  <c r="Z27" i="27"/>
  <c r="Z45" i="27" s="1"/>
  <c r="M27" i="27"/>
  <c r="M45" i="27" s="1"/>
  <c r="N27" i="27"/>
  <c r="N45" i="27" s="1"/>
  <c r="K27" i="27"/>
  <c r="K45" i="27" s="1"/>
  <c r="L27" i="27"/>
  <c r="L45" i="27" s="1"/>
  <c r="C32" i="20"/>
  <c r="A43" i="10"/>
  <c r="A35" i="10"/>
  <c r="H51" i="10"/>
  <c r="H52" i="10" s="1"/>
  <c r="B1" i="14"/>
  <c r="C49" i="27" l="1"/>
  <c r="O9" i="14"/>
  <c r="M9" i="14" s="1"/>
  <c r="B20" i="18"/>
  <c r="F53" i="22"/>
  <c r="B19" i="18"/>
  <c r="F53" i="10"/>
  <c r="E16" i="18"/>
  <c r="I16" i="18" s="1"/>
  <c r="I8" i="18"/>
  <c r="E18" i="18"/>
  <c r="E9" i="26" s="1"/>
  <c r="G9" i="14"/>
  <c r="E19" i="18"/>
  <c r="E10" i="26" s="1"/>
  <c r="I9" i="18"/>
  <c r="D1" i="14"/>
  <c r="A9" i="14"/>
  <c r="F34" i="20"/>
  <c r="F18" i="18"/>
  <c r="E13" i="26" s="1"/>
  <c r="J8" i="18"/>
  <c r="F16" i="18"/>
  <c r="J16" i="18" s="1"/>
  <c r="A30" i="20"/>
  <c r="F1" i="20"/>
  <c r="A32" i="20"/>
  <c r="A31" i="20"/>
  <c r="T52" i="10"/>
  <c r="F19" i="18"/>
  <c r="E14" i="26" s="1"/>
  <c r="H9" i="14"/>
  <c r="J9" i="18"/>
  <c r="I9" i="14"/>
  <c r="D34" i="20"/>
  <c r="A12" i="7"/>
  <c r="B12" i="7" s="1"/>
  <c r="D1" i="7"/>
  <c r="BI17" i="18"/>
  <c r="E9" i="14" l="1"/>
  <c r="E11" i="14" s="1"/>
  <c r="H10" i="14"/>
  <c r="I11" i="14"/>
</calcChain>
</file>

<file path=xl/sharedStrings.xml><?xml version="1.0" encoding="utf-8"?>
<sst xmlns="http://schemas.openxmlformats.org/spreadsheetml/2006/main" count="2469" uniqueCount="963">
  <si>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</si>
  <si>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</si>
  <si>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</si>
  <si>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</si>
  <si>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</si>
  <si>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</si>
  <si>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</si>
  <si>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</si>
  <si>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</si>
  <si>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</si>
  <si>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</si>
  <si>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</si>
  <si>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</si>
  <si>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</si>
  <si>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</si>
  <si>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</si>
  <si>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</si>
  <si>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</si>
  <si>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</si>
  <si>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</si>
  <si>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</si>
  <si>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</si>
  <si>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</si>
  <si>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</si>
  <si>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</si>
  <si>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</si>
  <si>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</si>
  <si>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</si>
  <si>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</si>
  <si>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</si>
  <si>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</si>
  <si>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</si>
  <si>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</si>
  <si>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</si>
  <si>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</si>
  <si>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</si>
  <si>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</si>
  <si>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</si>
  <si>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</si>
  <si>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</si>
  <si>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</si>
  <si>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</si>
  <si>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</si>
  <si>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</si>
  <si>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</si>
  <si>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</si>
  <si>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</si>
  <si>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Испанский язык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</si>
  <si>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</si>
  <si>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</si>
  <si>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</si>
  <si>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</si>
  <si>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</si>
  <si>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</si>
  <si>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</si>
  <si>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</si>
  <si>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</si>
  <si>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</si>
  <si>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</si>
  <si>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</si>
  <si>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</si>
  <si>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</si>
  <si>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автом.</t>
  </si>
  <si>
    <t>служебное поле</t>
  </si>
  <si>
    <t>служ.поле</t>
  </si>
  <si>
    <t>Вышневолоцкий городской округ</t>
  </si>
  <si>
    <t>г.Тверь</t>
  </si>
  <si>
    <t>г. Торжок</t>
  </si>
  <si>
    <t>Андреапольский муниципальный округ</t>
  </si>
  <si>
    <t>Бологовский район</t>
  </si>
  <si>
    <t>Весьегонский муниципальный округ</t>
  </si>
  <si>
    <t>Западнодвинский муниципальный округ</t>
  </si>
  <si>
    <t>Калининский район</t>
  </si>
  <si>
    <t>Кашинский городской округ</t>
  </si>
  <si>
    <t>Краснохолмский муниципальный округ</t>
  </si>
  <si>
    <t>Кувшиновский район</t>
  </si>
  <si>
    <t>Лесной муниципальный округ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</si>
  <si>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</si>
  <si>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</si>
  <si>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</si>
  <si>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</si>
  <si>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Сандовский муниципальный округ</t>
  </si>
  <si>
    <t>Селижаровский муниципальный округ</t>
  </si>
  <si>
    <t>Торжокский район</t>
  </si>
  <si>
    <t>Удомельский городской округ</t>
  </si>
  <si>
    <t>ЗАТО  Озерный</t>
  </si>
  <si>
    <t>ЗАТО Солнечный</t>
  </si>
  <si>
    <t>Тверской педагогический колледж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</si>
  <si>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</si>
  <si>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</si>
  <si>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</si>
  <si>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</si>
  <si>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</si>
  <si>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</si>
  <si>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</si>
  <si>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</si>
  <si>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</si>
  <si>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</si>
  <si>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</si>
  <si>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</si>
  <si>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</si>
  <si>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</si>
  <si>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</si>
  <si>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</si>
  <si>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</si>
  <si>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</si>
  <si>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</si>
  <si>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</si>
  <si>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</si>
  <si>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</si>
  <si>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</si>
  <si>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</si>
  <si>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</si>
  <si>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</si>
  <si>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</si>
  <si>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</si>
  <si>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</si>
  <si>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Общее количество общеобразовательных организаций в МО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</si>
  <si>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</si>
  <si>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</si>
  <si>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</si>
  <si>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</si>
  <si>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</si>
  <si>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</si>
  <si>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</si>
  <si>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indexed="8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</si>
  <si>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</si>
  <si>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</si>
  <si>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</si>
  <si>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</si>
  <si>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</si>
  <si>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</si>
  <si>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</si>
  <si>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</si>
  <si>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</si>
  <si>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</si>
  <si>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</si>
  <si>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</si>
  <si>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</si>
  <si>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Кол-во участников Олимпиады 5-9 классы, чел.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</si>
  <si>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</si>
  <si>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indexed="10"/>
        <rFont val="Times New Roman"/>
        <family val="1"/>
        <charset val="204"/>
      </rPr>
      <t>5-9 классах</t>
    </r>
    <r>
      <rPr>
        <b/>
        <sz val="14"/>
        <color indexed="8"/>
        <rFont val="Times New Roman"/>
        <family val="1"/>
        <charset val="204"/>
      </rPr>
      <t xml:space="preserve"> (</t>
    </r>
    <r>
      <rPr>
        <b/>
        <sz val="14"/>
        <color indexed="10"/>
        <rFont val="Times New Roman"/>
        <family val="1"/>
        <charset val="204"/>
      </rPr>
      <t>основное общее образование</t>
    </r>
    <r>
      <rPr>
        <b/>
        <sz val="14"/>
        <color indexed="8"/>
        <rFont val="Times New Roman"/>
        <family val="1"/>
        <charset val="204"/>
      </rPr>
      <t>)</t>
    </r>
  </si>
  <si>
    <r>
      <t xml:space="preserve">Количественные данные о проведении Олимпиады в </t>
    </r>
    <r>
      <rPr>
        <b/>
        <sz val="14"/>
        <color indexed="10"/>
        <rFont val="Times New Roman"/>
        <family val="1"/>
        <charset val="204"/>
      </rPr>
      <t>10-11 классах (среднее общее образование</t>
    </r>
    <r>
      <rPr>
        <b/>
        <sz val="14"/>
        <color indexed="8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</si>
  <si>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</si>
  <si>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</si>
  <si>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</si>
  <si>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</si>
  <si>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</si>
  <si>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</si>
  <si>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</si>
  <si>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</si>
  <si>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</si>
  <si>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</si>
  <si>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 xml:space="preserve">Объективность проведения  ВсОШ </t>
  </si>
  <si>
    <r>
      <t xml:space="preserve">Общее количество общеобразовательных организаций, </t>
    </r>
    <r>
      <rPr>
        <sz val="12"/>
        <color indexed="10"/>
        <rFont val="Times New Roman"/>
        <family val="1"/>
        <charset val="204"/>
      </rPr>
      <t>где есть 1-4 классы</t>
    </r>
    <r>
      <rPr>
        <sz val="12"/>
        <color indexed="8"/>
        <rFont val="Times New Roman"/>
        <family val="1"/>
        <charset val="204"/>
      </rPr>
      <t>, в МО</t>
    </r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</si>
  <si>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</si>
  <si>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</si>
  <si>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</si>
  <si>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</si>
  <si>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 xml:space="preserve">Общее количество общеобразовательных организаций, </t>
    </r>
    <r>
      <rPr>
        <sz val="12"/>
        <color indexed="10"/>
        <rFont val="Times New Roman"/>
        <family val="1"/>
        <charset val="204"/>
      </rPr>
      <t>где есть 5-9 классы</t>
    </r>
    <r>
      <rPr>
        <sz val="12"/>
        <color indexed="8"/>
        <rFont val="Times New Roman"/>
        <family val="1"/>
        <charset val="204"/>
      </rPr>
      <t>, в МО</t>
    </r>
  </si>
  <si>
    <r>
      <t>Количественные данные о проведении Олимпиады в 4 к</t>
    </r>
    <r>
      <rPr>
        <b/>
        <sz val="14"/>
        <color indexed="10"/>
        <rFont val="Times New Roman"/>
        <family val="1"/>
        <charset val="204"/>
      </rPr>
      <t>лассах</t>
    </r>
    <r>
      <rPr>
        <b/>
        <sz val="14"/>
        <color indexed="8"/>
        <rFont val="Times New Roman"/>
        <family val="1"/>
        <charset val="204"/>
      </rPr>
      <t xml:space="preserve"> (</t>
    </r>
    <r>
      <rPr>
        <b/>
        <sz val="14"/>
        <color indexed="10"/>
        <rFont val="Times New Roman"/>
        <family val="1"/>
        <charset val="204"/>
      </rPr>
      <t>начальное общее образование</t>
    </r>
    <r>
      <rPr>
        <b/>
        <sz val="14"/>
        <color indexed="8"/>
        <rFont val="Times New Roman"/>
        <family val="1"/>
        <charset val="204"/>
      </rPr>
      <t>)</t>
    </r>
  </si>
  <si>
    <t>в 5-9 классах --------------------------------&gt;</t>
  </si>
  <si>
    <t>в 5-9 классах -----------------------------------&gt;</t>
  </si>
  <si>
    <t>в 5-9 классах ---------------------------------&gt;</t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</si>
  <si>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</si>
  <si>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</si>
  <si>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</si>
  <si>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участий_5-9кл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</si>
  <si>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</si>
  <si>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</si>
  <si>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</si>
  <si>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</si>
  <si>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</si>
  <si>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t>4-автом</t>
  </si>
  <si>
    <r>
      <t xml:space="preserve">Победителей и призеров (подсчет по чел.) - учет один раз </t>
    </r>
    <r>
      <rPr>
        <sz val="11"/>
        <color indexed="10"/>
        <rFont val="Calibri"/>
        <family val="2"/>
        <charset val="204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</si>
  <si>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</si>
  <si>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r>
      <t>Участники</t>
    </r>
    <r>
      <rPr>
        <b/>
        <sz val="11"/>
        <color indexed="8"/>
        <rFont val="Calibri"/>
        <family val="2"/>
        <charset val="204"/>
      </rPr>
      <t xml:space="preserve"> 5-11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indexed="10"/>
        <rFont val="Calibri"/>
        <family val="2"/>
        <charset val="204"/>
      </rPr>
      <t>(*Обучающийся, принявший участие в данном этапе олимпиады по нескольким предметам, учитывается 1 раз)</t>
    </r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</si>
  <si>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</si>
  <si>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</si>
  <si>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</si>
  <si>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</si>
  <si>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</si>
  <si>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</si>
  <si>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</si>
  <si>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</si>
  <si>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</si>
  <si>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Основы безопасности жизнедеятельности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</si>
  <si>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</si>
  <si>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</si>
  <si>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indexed="10"/>
        <rFont val="Times New Roman"/>
        <family val="1"/>
        <charset val="204"/>
      </rPr>
      <t>. (*УЧИТЫВАЮТСЯ один раз!!!)</t>
    </r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</si>
  <si>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</si>
  <si>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</si>
  <si>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</si>
  <si>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indexed="10"/>
        <rFont val="Times New Roman"/>
        <family val="1"/>
        <charset val="204"/>
      </rPr>
      <t>где есть 10-11 классы</t>
    </r>
    <r>
      <rPr>
        <sz val="12"/>
        <color indexed="8"/>
        <rFont val="Times New Roman"/>
        <family val="1"/>
        <charset val="204"/>
      </rPr>
      <t>, в МО</t>
    </r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</si>
  <si>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</si>
  <si>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</si>
  <si>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</si>
  <si>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</si>
  <si>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мсу</t>
  </si>
  <si>
    <t>Приложение к Формам 2/3</t>
  </si>
  <si>
    <t>Кимрский муниципальный округ</t>
  </si>
  <si>
    <t>Ржевский муниципальный округ</t>
  </si>
  <si>
    <t>Бежецкий муниципальный округ</t>
  </si>
  <si>
    <t>Бельский муниципальный округ</t>
  </si>
  <si>
    <t>Жарковский муниципальный округ</t>
  </si>
  <si>
    <t>Зубцовский муниципальный округ</t>
  </si>
  <si>
    <t>Калязинский муниципальный округ</t>
  </si>
  <si>
    <t>Конаковский муниципальный округ</t>
  </si>
  <si>
    <t>Максатихинский муниципальный округ</t>
  </si>
  <si>
    <t>Старицкий муниципальный округ</t>
  </si>
  <si>
    <t>Торопецкий муниципальный округ</t>
  </si>
  <si>
    <t>Фировский муниципальный округ</t>
  </si>
  <si>
    <t>ГБОУ "РЦОШО "Завидово" (д.Мокшино)</t>
  </si>
  <si>
    <t>ФГБОУ ВО ТГМУ Минздрава России гимназия</t>
  </si>
  <si>
    <t>Служебное_поле</t>
  </si>
  <si>
    <t>код_ОО</t>
  </si>
  <si>
    <t>код_МСУ</t>
  </si>
  <si>
    <t>список</t>
  </si>
  <si>
    <t>участник</t>
  </si>
  <si>
    <t>призер</t>
  </si>
  <si>
    <t>победитель</t>
  </si>
  <si>
    <t>Минздрав</t>
  </si>
  <si>
    <t>потребуется для закрытия отражения ПД участников</t>
  </si>
  <si>
    <t>Фамилия Имя Отчество</t>
  </si>
  <si>
    <t>краткое_наименование_ОО</t>
  </si>
  <si>
    <t>Искусство (МХК)</t>
  </si>
  <si>
    <t>автоматически</t>
  </si>
  <si>
    <t>участия</t>
  </si>
  <si>
    <t>заполнить напротив каждого участника</t>
  </si>
  <si>
    <t>участник - вписать только одной строкой</t>
  </si>
  <si>
    <t>участник с ОВЗ или Инвалид</t>
  </si>
  <si>
    <t>…….</t>
  </si>
  <si>
    <t>гоород</t>
  </si>
  <si>
    <t>ГКОУ ВСОШ г. В.Волочек</t>
  </si>
  <si>
    <t>МБОУ "Гимназия № 2"</t>
  </si>
  <si>
    <t>МБОУ СОШ №3</t>
  </si>
  <si>
    <t>МБОУ "Школа №4"</t>
  </si>
  <si>
    <t>МБОУ СОШ № 5</t>
  </si>
  <si>
    <t>МБОУ СОШ № 6</t>
  </si>
  <si>
    <t>МБОУ "СОШ № 7"</t>
  </si>
  <si>
    <t>МБОУ "СШ № 10"</t>
  </si>
  <si>
    <t>МБОУ СОШ №12</t>
  </si>
  <si>
    <t>МБОУ "СОШ № 13"</t>
  </si>
  <si>
    <t>Лицей № 15</t>
  </si>
  <si>
    <t>МБОУ СОШ № 19</t>
  </si>
  <si>
    <t>ГКОУ " Вышневолоцкая школа-интернат №2"</t>
  </si>
  <si>
    <t>ЧОУ "ПСОШ"</t>
  </si>
  <si>
    <t>МБОУ ВСОШ №1</t>
  </si>
  <si>
    <t>Филиал ГКОУ ВСОШ г. Вышний Волочек</t>
  </si>
  <si>
    <t>МБОУ "Академическая СОШ"</t>
  </si>
  <si>
    <t>МБОУ "Борисовская СОШ"</t>
  </si>
  <si>
    <t>МБОУ "Горняцкая СОШ"</t>
  </si>
  <si>
    <t>МБОУ "Дятловская СОШ"</t>
  </si>
  <si>
    <t>МБОУ "Есеновичская СОШ"</t>
  </si>
  <si>
    <t>МБОУ "Зеленогорская СОШ"</t>
  </si>
  <si>
    <t>МБОУ "Красномайская СОШ имени С.Ф.Ушакова"</t>
  </si>
  <si>
    <t>МБОУ "Солнечная СОШ"</t>
  </si>
  <si>
    <t>МБОУ "Терелесовская СОШ"</t>
  </si>
  <si>
    <t>МБОУ "Холохоленская СОШ"</t>
  </si>
  <si>
    <t>МОУ "Средняя школа №1"</t>
  </si>
  <si>
    <t>МОУ "Гимназия №2"</t>
  </si>
  <si>
    <t>МОУ "Средняя школа №4"</t>
  </si>
  <si>
    <t>МОУ "Средняя школа №5"</t>
  </si>
  <si>
    <t>МОУ "Средняя школа №11"</t>
  </si>
  <si>
    <t>МОУ "Средняя школа №13"</t>
  </si>
  <si>
    <t>МОУ "Средняя школа №14"</t>
  </si>
  <si>
    <t>МОУ "Средняя школа №16"</t>
  </si>
  <si>
    <t>МОУ "Гимназия "Логос"</t>
  </si>
  <si>
    <t>МОУ СОШ №1 им.А.С.Пушкина г.Ржева</t>
  </si>
  <si>
    <t>МОУ "СОШ №2"</t>
  </si>
  <si>
    <t>МОУ "СОШ №3"</t>
  </si>
  <si>
    <t>МОУ "СОШ №4"</t>
  </si>
  <si>
    <t>МОУ "СОШ № 5"</t>
  </si>
  <si>
    <t>МОУ "СОШ № 7" г.Ржева</t>
  </si>
  <si>
    <t>МОУ "СОШ № 8"</t>
  </si>
  <si>
    <t>МОУ СОШ № 9 имени В.Т. Степанченко г.Ржева</t>
  </si>
  <si>
    <t>МОУ "Гимназия № 10"</t>
  </si>
  <si>
    <t>МОУ "ООШ № 11"</t>
  </si>
  <si>
    <t>МОУ "СОШ № 12"</t>
  </si>
  <si>
    <t>МАОУ "СОШ № 13"</t>
  </si>
  <si>
    <t>МОУ "Лицей № 35"</t>
  </si>
  <si>
    <t>ГКОУ ВСОШ №2 г.Ржева</t>
  </si>
  <si>
    <t>МОУ СОШ № 1</t>
  </si>
  <si>
    <t>МОУ СОШ №2</t>
  </si>
  <si>
    <t>МОУ СОШ № 3</t>
  </si>
  <si>
    <t>МБОУ СОШ № 4</t>
  </si>
  <si>
    <t>МОУ "Тверская гимназия № 6"</t>
  </si>
  <si>
    <t>МОУ СОШ №7</t>
  </si>
  <si>
    <t>МОУ "Тверская гимназия № 8"</t>
  </si>
  <si>
    <t>МБОУ "СШ № 9"</t>
  </si>
  <si>
    <t>МОУ СОШ № 11</t>
  </si>
  <si>
    <t>МОУ гимназия № 12 г.Твери</t>
  </si>
  <si>
    <t>МОУ СОШ № 14</t>
  </si>
  <si>
    <t>МОУ СОШ № 15</t>
  </si>
  <si>
    <t>МОУ СОШ № 16</t>
  </si>
  <si>
    <t>МБОУ СОШ № 17</t>
  </si>
  <si>
    <t>МБОУ  СОШ № 18</t>
  </si>
  <si>
    <t>МБОУ СШ № 19</t>
  </si>
  <si>
    <t>МОУ СОШ № 20</t>
  </si>
  <si>
    <t>МОУ СОШ № 21</t>
  </si>
  <si>
    <t>МОУ СОШ № 22</t>
  </si>
  <si>
    <t>ЧОУ " Школа "AL"</t>
  </si>
  <si>
    <t>МОУ СОШ № 24</t>
  </si>
  <si>
    <t>МОУ СОШ № 25</t>
  </si>
  <si>
    <t>МБОУ ЦО имени А.Атрощанка</t>
  </si>
  <si>
    <t>МБОУ СОШ № 27</t>
  </si>
  <si>
    <t>МБОУ "ООШ № 28"</t>
  </si>
  <si>
    <t>МОУ СОШ № 29</t>
  </si>
  <si>
    <t>МБОУ СШ № 30</t>
  </si>
  <si>
    <t>МОУ СОШ №31</t>
  </si>
  <si>
    <t>МБОУ "ООШ № 3"</t>
  </si>
  <si>
    <t>МБОУ СОШ № 33</t>
  </si>
  <si>
    <t>МБОУ СОШ № 34</t>
  </si>
  <si>
    <t>МОУ СОШ № 35</t>
  </si>
  <si>
    <t>МБОУ СШ № 36</t>
  </si>
  <si>
    <t>МОУ СОШ № 37</t>
  </si>
  <si>
    <t>МОУ СОШ № 38</t>
  </si>
  <si>
    <t>МОУ СОШ № 39</t>
  </si>
  <si>
    <t>МОУ СОШ № 40</t>
  </si>
  <si>
    <t>МБОУ СШ № 41</t>
  </si>
  <si>
    <t>МБОУ СОШ № 42</t>
  </si>
  <si>
    <t>МОУ СОШ № 43</t>
  </si>
  <si>
    <t>МОУ "Гимназия № 44 г.Твери"</t>
  </si>
  <si>
    <t>МБОУ СШ  № 45</t>
  </si>
  <si>
    <t>МОУ СОШ № 46</t>
  </si>
  <si>
    <t>МБОУ СШ № 47</t>
  </si>
  <si>
    <t>МОУ СОШ №48</t>
  </si>
  <si>
    <t>МБОУ ЦО № 49</t>
  </si>
  <si>
    <t>МОУ СОШ № 50</t>
  </si>
  <si>
    <t>МОУ СОШ № 51</t>
  </si>
  <si>
    <t>МОУ СОШ № 52</t>
  </si>
  <si>
    <t>МБОУ СШ № 53</t>
  </si>
  <si>
    <t>МОУ "Тверской лицей"</t>
  </si>
  <si>
    <t>МБОУ СШ № 55</t>
  </si>
  <si>
    <t>ОУ ОЛ "Региональный довузовский комплекс"</t>
  </si>
  <si>
    <t>Академическая гимназия ТвГУ</t>
  </si>
  <si>
    <t>ТЕПСОШ</t>
  </si>
  <si>
    <t>ЧОУ "ВШП"</t>
  </si>
  <si>
    <t>ТвСВУ</t>
  </si>
  <si>
    <t>ГКОУ  "Тверская школа № 4"</t>
  </si>
  <si>
    <t>ГКОУ "Тверская школа-интернат №1"</t>
  </si>
  <si>
    <t>ГКОУ "Тверская школа - интернат №2"</t>
  </si>
  <si>
    <t>ГКОУ "Тверская школа №3"</t>
  </si>
  <si>
    <t>ГКОУ "ВСОШ г. Твери"</t>
  </si>
  <si>
    <t>МБОУ СОШ №1</t>
  </si>
  <si>
    <t>МБОУ "Гимназия №2  г.Торжка"</t>
  </si>
  <si>
    <t>МБОУ СОШ №4</t>
  </si>
  <si>
    <t>МБОУ СОШ №5 им. Героя России Клещенко В.П.</t>
  </si>
  <si>
    <t>МБОУ СОШ №6</t>
  </si>
  <si>
    <t>МБОУ "Гимназия №7"  г.Торжка</t>
  </si>
  <si>
    <t>МБОУ СОШ №8</t>
  </si>
  <si>
    <t>МБОУ "Центр образования"</t>
  </si>
  <si>
    <t>ГКОУ ВСОШ №2</t>
  </si>
  <si>
    <t>МОУ АСОШ №1</t>
  </si>
  <si>
    <t>МОУ АСОШ №2</t>
  </si>
  <si>
    <t>МОУ АСОШ №3</t>
  </si>
  <si>
    <t>МОУ Бологовская СОШ</t>
  </si>
  <si>
    <t>МОУ Волокская ООШ</t>
  </si>
  <si>
    <t>МОУ Скудинская ООШ</t>
  </si>
  <si>
    <t>МОУ Хотилицкая ООШ</t>
  </si>
  <si>
    <t>ГКОУ Дудинская ВСШ</t>
  </si>
  <si>
    <t>МОУ "Гимназия № 1 им. В.Я. Шишкова"</t>
  </si>
  <si>
    <t>МОУ СОШ № 2 им. В.С. Попова города Бежецка Тверской области</t>
  </si>
  <si>
    <t>МОУ "СОШ № 3"</t>
  </si>
  <si>
    <t>МОУ СОШ № 4</t>
  </si>
  <si>
    <t>МАОУ СОШ № 5</t>
  </si>
  <si>
    <t>МОУ "СОШ № 6"</t>
  </si>
  <si>
    <t>МОУ "Борковская ООШ"</t>
  </si>
  <si>
    <t>ГКОУ "Бежецкая школа-интернат"</t>
  </si>
  <si>
    <t>МОУ Васюковская ООШ</t>
  </si>
  <si>
    <t>МОУ "Дороховская СОШ"</t>
  </si>
  <si>
    <t>МОУ "Зобинская ООШ"</t>
  </si>
  <si>
    <t>МОУ Моркиногорская СОШ</t>
  </si>
  <si>
    <t>МОУ Поречская СОШ</t>
  </si>
  <si>
    <t>МОУ Сукроменская СОШ</t>
  </si>
  <si>
    <t>МОУ Шишково-Дубровская СОШ</t>
  </si>
  <si>
    <t>ГКОУ "ВСОШ г. Бежецка"</t>
  </si>
  <si>
    <t>МОУ "Бельская СОШ"</t>
  </si>
  <si>
    <t>МОУ Будинская ООШ</t>
  </si>
  <si>
    <t>МОУ Дунаевская ООШ</t>
  </si>
  <si>
    <t>МОУ Кавельщинская ООШ</t>
  </si>
  <si>
    <t>МБОУ "СОШ №1"</t>
  </si>
  <si>
    <t>МБОУ "СОШ №10"</t>
  </si>
  <si>
    <t>МБОУ "СОШ №11"</t>
  </si>
  <si>
    <t>МБОУ "СОШ №12"</t>
  </si>
  <si>
    <t>МБОУ "СОШ № 15 п. Березайка"</t>
  </si>
  <si>
    <t>МБОУ "Спеховская СОШ"</t>
  </si>
  <si>
    <t>МБОУ "СОШИ №2"</t>
  </si>
  <si>
    <t>МБОУ "Хотиловская СОШ"</t>
  </si>
  <si>
    <t>МБОУ "Кемецкая СОШ"</t>
  </si>
  <si>
    <t>МБОУ "ООШ №55"</t>
  </si>
  <si>
    <t>МБОУ "ООШ №57"</t>
  </si>
  <si>
    <t>МБОУ "Тимковская ООШ"</t>
  </si>
  <si>
    <t>МБОУ "Березорядская ООШ"</t>
  </si>
  <si>
    <t>МБОУ "Куженкинская ООШ"</t>
  </si>
  <si>
    <t>МБОУ "Весьегонская СОШ"</t>
  </si>
  <si>
    <t>МБОУ "Кесемская СОШ"</t>
  </si>
  <si>
    <t>МБОУ "Чамеровская СОШ"</t>
  </si>
  <si>
    <t>МБОУ "Любегощская СОШ"</t>
  </si>
  <si>
    <t>МБОУ "Большеовсяниковская ООШ"</t>
  </si>
  <si>
    <t>МОУ "Жарковская СОШ №1"</t>
  </si>
  <si>
    <t>МОУ "Королевщинская СОШ"</t>
  </si>
  <si>
    <t>МОУ "Щучейская ООШ"</t>
  </si>
  <si>
    <t>МБОУ "Западнодвинская СОШ № 1"</t>
  </si>
  <si>
    <t>МБОУ "Западнодвинская СОШ № 2"</t>
  </si>
  <si>
    <t>МБОУ "Староторопская СОШ "</t>
  </si>
  <si>
    <t>МБОУ "Ильинская СОШ"</t>
  </si>
  <si>
    <t>МБОУ "Бибиревская ООШ"</t>
  </si>
  <si>
    <t>МБОУ СОШ № 1 г. Зубцова</t>
  </si>
  <si>
    <t>МБОУ "ООШ № 2 г.Зубцова"</t>
  </si>
  <si>
    <t>МБОУ "Погорельская СОШ"</t>
  </si>
  <si>
    <t>МБОУ "Столипинская СОШ"</t>
  </si>
  <si>
    <t>МБОУ "Ульяновская СОШ"</t>
  </si>
  <si>
    <t>МБОУ "Княжегорская СОШ"</t>
  </si>
  <si>
    <t>МБОУ "Щеколдинская СОШ"</t>
  </si>
  <si>
    <t>МБОУ "Коробинская ООШ"</t>
  </si>
  <si>
    <t>МБОУ "Никольская ООШ"</t>
  </si>
  <si>
    <t>МБОУ "Дорожаевская ООШ"</t>
  </si>
  <si>
    <t>МБОУ "Пищалинская ООШ"</t>
  </si>
  <si>
    <t>ГКООУ Медновская СШИ</t>
  </si>
  <si>
    <t>ГКОУ "Эммаусская школа-интернат"</t>
  </si>
  <si>
    <t>ГКОУ "Михайловская ВСОШ"</t>
  </si>
  <si>
    <t>МОУ "Большеборковская СОШ"</t>
  </si>
  <si>
    <t>МОУ "Бурашевская СОШ"</t>
  </si>
  <si>
    <t>МОУ "Васильевская СОШ"</t>
  </si>
  <si>
    <t>МОУ "Верхневолжская СОШ"</t>
  </si>
  <si>
    <t>МОУ "Горютинская СОШ"</t>
  </si>
  <si>
    <t>МОУ "Езвинская СОШ им. С.Д. Конюхова"</t>
  </si>
  <si>
    <t>МОУ "Заволжская СОШ им. П.П. Смирнова"</t>
  </si>
  <si>
    <t>МОУ "Квакшинская СОШ"</t>
  </si>
  <si>
    <t>МОУ "Колталовская СОШ"</t>
  </si>
  <si>
    <t>МОУ "Краснопресненская СОШ им. В.П. Дмитриева"</t>
  </si>
  <si>
    <t>МОУ "Медновская СОШ"</t>
  </si>
  <si>
    <t>МОУ "Михайловская СОШ"</t>
  </si>
  <si>
    <t>МОУ "Некрасовская СОШ"</t>
  </si>
  <si>
    <t>МОУ "Никулинская СОШ"</t>
  </si>
  <si>
    <t>МОУ "Оршинская СОШ"</t>
  </si>
  <si>
    <t>МОУ "Пушкинская СОШ"</t>
  </si>
  <si>
    <t>МОУ "Рождественская СОШ"</t>
  </si>
  <si>
    <t>МОУ "Суховерковская СОШ"</t>
  </si>
  <si>
    <t>МОУ "Тверская СОШ имени Маршала Советского Союза И.С. Конева"</t>
  </si>
  <si>
    <t>МОУ "Тургиновская СОШ"</t>
  </si>
  <si>
    <t>МОУ "Эммаусская СОШ"</t>
  </si>
  <si>
    <t>МОУ "Славновская ООШ"</t>
  </si>
  <si>
    <t>МОУ "Черногубовская ООШ"</t>
  </si>
  <si>
    <t>МОУ "Щербининская ООШ"</t>
  </si>
  <si>
    <t>МОУ "Калининская районная вечерняя (сменная) СОШ"</t>
  </si>
  <si>
    <t>МОУ ГСОШ</t>
  </si>
  <si>
    <t>МОУ ГООШ</t>
  </si>
  <si>
    <t>МОУ Зареченская ООШ г.Калязина</t>
  </si>
  <si>
    <t>МОУ Нерльская СОШ</t>
  </si>
  <si>
    <t>МОУ Лучинниковская ООШ</t>
  </si>
  <si>
    <t>МОУ Семендяевская ООШ</t>
  </si>
  <si>
    <t>МОУ Яринская ООШ</t>
  </si>
  <si>
    <t>МБОУ СОШ №5</t>
  </si>
  <si>
    <t>МБОУ Булатовская СОШ</t>
  </si>
  <si>
    <t>МБОУ СОШ им Калинина</t>
  </si>
  <si>
    <t>МБОУ Пестриковкая СОШ</t>
  </si>
  <si>
    <t>МБОУ Кесовогорская СОШ</t>
  </si>
  <si>
    <t>МБОУ Лисковская СОШ</t>
  </si>
  <si>
    <t>МБОУ Стрелихинская СОШ</t>
  </si>
  <si>
    <t>МБОУ Брылинская ООШ</t>
  </si>
  <si>
    <t>МОУ Белогородская средняя общеобразовательная школа</t>
  </si>
  <si>
    <t>МОУ Горицкая СОШ. "Образовательный центр"</t>
  </si>
  <si>
    <t>МОУ Ильинская средняя общеобразовательная школа</t>
  </si>
  <si>
    <t>МОУ Маловасилевская средняя общеобразовательная школа</t>
  </si>
  <si>
    <t>МОУ "Неклюдовская СОШ им. В.А.Русакова"</t>
  </si>
  <si>
    <t>МОУ Титовская средняя общеобразовательная школа</t>
  </si>
  <si>
    <t>МБОУ СОШ №1 г. Конаково им. Дениса Стребина</t>
  </si>
  <si>
    <t>МБОУ СОШ №2 г.Конаково</t>
  </si>
  <si>
    <t>МБОУ СОШ № 3 г. Конаково</t>
  </si>
  <si>
    <t>МБОУ ВСОШ г. Конаково</t>
  </si>
  <si>
    <t>МБОУ гимназия №5 г. Конаково</t>
  </si>
  <si>
    <t>МБОУ СОШ № 6 г.Конаково</t>
  </si>
  <si>
    <t>МБОУ СОШ № 7 г. Конаково</t>
  </si>
  <si>
    <t>МБОУ СОШ № 8 г.Конаково</t>
  </si>
  <si>
    <t>МБОУ СОШ №9 г. Конаково</t>
  </si>
  <si>
    <t>МБОУ СОШ пос. Радченко</t>
  </si>
  <si>
    <t>МБОУ СОШ № 1 п. Редкино</t>
  </si>
  <si>
    <t>МБОУ СОШ № 2 п. Редкино</t>
  </si>
  <si>
    <t>МБОУ СОШ № 3 пос. Редкино</t>
  </si>
  <si>
    <t>МБОУ СОШ п. Изоплит</t>
  </si>
  <si>
    <t>МБОУ СОШ № 1 п. Новозавидовский</t>
  </si>
  <si>
    <t>МБОУ СОШ № 2 пос. Новозавидовский</t>
  </si>
  <si>
    <t>МБОУ СОШ п. Козлово</t>
  </si>
  <si>
    <t>МБОУ СОШ с.Дмитрова Гора</t>
  </si>
  <si>
    <t>МБОУ СОШ пос. Озерки</t>
  </si>
  <si>
    <t>МБОУ СОШ с. Селихово</t>
  </si>
  <si>
    <t>МБОУ СОШ д. Ручьи</t>
  </si>
  <si>
    <t>ГБОУ СОШ д. Мокшино</t>
  </si>
  <si>
    <t>МБОУ СОШ с.Завидово</t>
  </si>
  <si>
    <t>МБОУ СОШ с.Городня</t>
  </si>
  <si>
    <t>МБОУ СОШ поселка Первое Мая</t>
  </si>
  <si>
    <t>МБОУ СОШ д. Вахонино</t>
  </si>
  <si>
    <t>МБОУ СОШ с. Юрьево-Девичье</t>
  </si>
  <si>
    <t>МБОУ ООШ д. Старое Мелково</t>
  </si>
  <si>
    <t>ЧОУ "Городенская Православная гимназия"</t>
  </si>
  <si>
    <t>МБОУ "Краснохолмская сош № 1"</t>
  </si>
  <si>
    <t>МБОУ "Краснохолмская сош № 2 им. С.Забавина"</t>
  </si>
  <si>
    <t>МБОУ "Хабоцкая оош"</t>
  </si>
  <si>
    <t>МОУ КСОШ №1</t>
  </si>
  <si>
    <t>МОУ КСОШ №2</t>
  </si>
  <si>
    <t>МОУ Прямухинская СОШ</t>
  </si>
  <si>
    <t>МОУ Сокольническая ООШ</t>
  </si>
  <si>
    <t>МОУ Тысяцкая ООШ</t>
  </si>
  <si>
    <t>ГКОУ "Кувшиновская школа-интернат"</t>
  </si>
  <si>
    <t>МОУ Лесная СОШ</t>
  </si>
  <si>
    <t>МОУ Алексейковская СОШ</t>
  </si>
  <si>
    <t>МОУ "Телятниковская ООШ"</t>
  </si>
  <si>
    <t>МОУ "ЛСОШ №1"</t>
  </si>
  <si>
    <t>МОУ "ЛСОШ №2"</t>
  </si>
  <si>
    <t>МОУ "ЛСОШ №7"</t>
  </si>
  <si>
    <t>МОУ "ВСОШ"</t>
  </si>
  <si>
    <t>МОУ "ТСОШ"</t>
  </si>
  <si>
    <t>МОУ "МСОШ"</t>
  </si>
  <si>
    <t>МОУ "ССОШ"</t>
  </si>
  <si>
    <t>МОУ "КСОШ"</t>
  </si>
  <si>
    <t>МОУ Крючковская оош им. В.И. Акимова</t>
  </si>
  <si>
    <t>МОУ "ИООШ"</t>
  </si>
  <si>
    <t>МОУ "СООШ"</t>
  </si>
  <si>
    <t>МБОУ "Максатихинская СОШ № 1"</t>
  </si>
  <si>
    <t>МБОУ "Максатихинская СОШ № 2"</t>
  </si>
  <si>
    <t>МБОУ "Малышевская СОШ"</t>
  </si>
  <si>
    <t>МБОУ "Пятницкая СОШ"</t>
  </si>
  <si>
    <t>МБОУ "Ривзаводская СОШ"</t>
  </si>
  <si>
    <t>МБОУ "Будёновская ООШ"</t>
  </si>
  <si>
    <t>МБОУ "Селецкая ООШ"</t>
  </si>
  <si>
    <t>МБОУ "Сидорковская ООШ"</t>
  </si>
  <si>
    <t>МОУ Молоковская СОШ имени Н.В.Огаркова</t>
  </si>
  <si>
    <t>МОУ Антоновская ООШ</t>
  </si>
  <si>
    <t>МОУ Обросовская ООШ</t>
  </si>
  <si>
    <t>МОУ Ахматовская ООШ</t>
  </si>
  <si>
    <t>Земцовская школа</t>
  </si>
  <si>
    <t>Гимназия № 2</t>
  </si>
  <si>
    <t>Школа № 3</t>
  </si>
  <si>
    <t>Школа № 4</t>
  </si>
  <si>
    <t>Школа № 5</t>
  </si>
  <si>
    <t>Новосёлковская школа</t>
  </si>
  <si>
    <t>Селянская школа</t>
  </si>
  <si>
    <t>МКОУ Оленинская СОШ</t>
  </si>
  <si>
    <t>МКОУ Мостовская  СОШ</t>
  </si>
  <si>
    <t>МКОУ Молодотудская СОШ</t>
  </si>
  <si>
    <t>МКОУ Татевская СОШ</t>
  </si>
  <si>
    <t>МКОУ Оленинская ООШ</t>
  </si>
  <si>
    <t>МКОУ Белейковская ООШ</t>
  </si>
  <si>
    <t>МКОУ Глазковская ООШ</t>
  </si>
  <si>
    <t>МКОУ Гусевская ООШ</t>
  </si>
  <si>
    <t>МКОУ Ленинская ООШ</t>
  </si>
  <si>
    <t>МКОУ Первомайская ООШ</t>
  </si>
  <si>
    <t>МКОУ Рогалевская ООШ</t>
  </si>
  <si>
    <t>МКОУ Свисталовская ООШ</t>
  </si>
  <si>
    <t>МКОУ Холмецкая ООШ</t>
  </si>
  <si>
    <t>МБОУ "Средняя общеобразовательная школа № 1 им. академика А.И. Савина"</t>
  </si>
  <si>
    <t>МБОУ "Средняя общеобразовательная школа № 3"</t>
  </si>
  <si>
    <t>МБОУ "Совхозовская средняя общеобразовательная школа"</t>
  </si>
  <si>
    <t>МБОУ "Ворошиловская основная общеобразовательная школа"</t>
  </si>
  <si>
    <t>МБОУ "Ждановская основная общеобразовательная школа"</t>
  </si>
  <si>
    <t>МБОУ "Свапущенская основная общеобразовательная школа"</t>
  </si>
  <si>
    <t>МБОУ "Сорожская основная общеобразовательная школа"</t>
  </si>
  <si>
    <t>МБОУ Ворошиловская СОШ</t>
  </si>
  <si>
    <t>МБОУ Мошаровская СОШ</t>
  </si>
  <si>
    <t>МБОУ "Охватская ООШ"</t>
  </si>
  <si>
    <t>МБОУ Пеновская СОШ имени Е.И.Чайкиной</t>
  </si>
  <si>
    <t>МБОУ Рунская ООШ</t>
  </si>
  <si>
    <t>МОУ "Рамешковская СОШ"</t>
  </si>
  <si>
    <t>МОУ "Кушалинская СОШ"</t>
  </si>
  <si>
    <t>МОУ "Киверичская СОШ"</t>
  </si>
  <si>
    <t>МОУ "Застолбская СОШ"</t>
  </si>
  <si>
    <t>МОУ "Алешинская ООШ"</t>
  </si>
  <si>
    <t>МОУ Ильгощинская ООШ имени В.М. Фомина</t>
  </si>
  <si>
    <t>МОУ "Никольская ООШ"</t>
  </si>
  <si>
    <t>МОУ Глебовская сош</t>
  </si>
  <si>
    <t>МОУ Есинская сш</t>
  </si>
  <si>
    <t>МОУ Ефимовская сош</t>
  </si>
  <si>
    <t>МОУ Итомлинская сш</t>
  </si>
  <si>
    <t>МОУ Становская сш</t>
  </si>
  <si>
    <t>МОУ Чертолинская сш</t>
  </si>
  <si>
    <t>МОУ Артемовская ООШ</t>
  </si>
  <si>
    <t>МОУ оош им. Обручева</t>
  </si>
  <si>
    <t>МОУ Трубинская оош</t>
  </si>
  <si>
    <t>МОУ Тудовская оош</t>
  </si>
  <si>
    <t>МБОУ Сандовская СОШ</t>
  </si>
  <si>
    <t>МБОУ Большемалинская ООШ</t>
  </si>
  <si>
    <t>МБОУ Лукинская ООШ</t>
  </si>
  <si>
    <t>МБОУ Старо-Сандовская ООШ</t>
  </si>
  <si>
    <t>МОУ СОШ № 1 п. Селижарово</t>
  </si>
  <si>
    <t>МОУ СШ № 2 п. Селижарово</t>
  </si>
  <si>
    <t>МОУ Большекошинская средняя школа</t>
  </si>
  <si>
    <t>МОУ Селищенская средняя школа</t>
  </si>
  <si>
    <t>МОУ Оковецкая средняя школа</t>
  </si>
  <si>
    <t>МОУ Максимковская ООШ</t>
  </si>
  <si>
    <t>МОУ Шуваевская ООШ</t>
  </si>
  <si>
    <t>МОУ "Сонковская СОШ Сонковского района Тверской области"</t>
  </si>
  <si>
    <t>МОУ "СОШ №9 Сонковского района Тверской области"</t>
  </si>
  <si>
    <t>МОУ "Беляницкая СОШ Сонковского района Тверской области"</t>
  </si>
  <si>
    <t>МОУ "Вепрёвская ООШ им.Ф.В.Морина Сонковского района Тверской области"</t>
  </si>
  <si>
    <t>МОУ "Задорская ООШ Сонковского района Тверской области"</t>
  </si>
  <si>
    <t>МОУ "Краснооктябрьская ООШ СОнковского района Тверской области"</t>
  </si>
  <si>
    <t>МОУ "Литвиновская ООШ Сонковского района Тверской области"</t>
  </si>
  <si>
    <t>МОУ СОШ №2 пгт Спирово</t>
  </si>
  <si>
    <t>МОУ СОШ №8 пгт Спирово</t>
  </si>
  <si>
    <t>МОУ СОШ с.Козлово</t>
  </si>
  <si>
    <t>МОУ ООШ п.Красное Знамя</t>
  </si>
  <si>
    <t>МОУ ООШ №1 пгт Спирово</t>
  </si>
  <si>
    <t>МБОУ "Старицкая СОШ"</t>
  </si>
  <si>
    <t>МБОУ "Берновская СОШ"</t>
  </si>
  <si>
    <t>МБОУ "Васильевская ООШ"</t>
  </si>
  <si>
    <t>МБОУ "Емельяновская СОШ"</t>
  </si>
  <si>
    <t>МБОУ "Луковниковская СОШ"</t>
  </si>
  <si>
    <t>МБОУ "Ново-Ямская СОШ"</t>
  </si>
  <si>
    <t>МБОУ "СОШ ст. Старица"</t>
  </si>
  <si>
    <t>МБОУ "Степуринская СОШ"</t>
  </si>
  <si>
    <t>МБОУ "Архангельская ООШ"</t>
  </si>
  <si>
    <t>МБОУ "Бабинская ООШ"</t>
  </si>
  <si>
    <t>МБОУ "Красновская ООШ"</t>
  </si>
  <si>
    <t>МБОУ "Паньковская ООШ"</t>
  </si>
  <si>
    <t>МБОУ Б-Вишенская СОШ</t>
  </si>
  <si>
    <t>МБОУ Большесвятцовская СОШ</t>
  </si>
  <si>
    <t>МБОУ Высоковская СОШ</t>
  </si>
  <si>
    <t>МБОУ Масловская СОш</t>
  </si>
  <si>
    <t>МБОУ Мирновская СОШ</t>
  </si>
  <si>
    <t>МБОУ Мисовская СОШ</t>
  </si>
  <si>
    <t>МБОУ Мошковская СОШ</t>
  </si>
  <si>
    <t>МБОУ Рудниковская СОШ</t>
  </si>
  <si>
    <t>МБОУ Селиховская СОШ</t>
  </si>
  <si>
    <t>МБОУ Славнинская СОШ</t>
  </si>
  <si>
    <t>МБОУ Страшевичская СОШ</t>
  </si>
  <si>
    <t>МБОУ Сукромленская   СОШ</t>
  </si>
  <si>
    <t>МБОУ Таложенская СОШ</t>
  </si>
  <si>
    <t>МБОУ Тверецкая СОШ</t>
  </si>
  <si>
    <t>МБОУ Будовская ООШ</t>
  </si>
  <si>
    <t>МБОУ Грузинская ООШ</t>
  </si>
  <si>
    <t>МБОУ Климовская ООШ</t>
  </si>
  <si>
    <t>МБОУ Марьинская ООШ</t>
  </si>
  <si>
    <t>МБОУ ТР СОШ №1</t>
  </si>
  <si>
    <t>МБОУ ТР СОШ №2</t>
  </si>
  <si>
    <t>МБОУ ТР ООШ №3</t>
  </si>
  <si>
    <t>МБОУ ТР Краснополецкая СОШ</t>
  </si>
  <si>
    <t>МБОУ ТР Кудрявцевская ООШ</t>
  </si>
  <si>
    <t>МБОУ ТР Октябрьская ООШ</t>
  </si>
  <si>
    <t>МБОУ ТР  Плоскошская СОШ</t>
  </si>
  <si>
    <t>МБОУ ТР  Подгородненская ООШ</t>
  </si>
  <si>
    <t>МБОУ ТР Поженская СОШ</t>
  </si>
  <si>
    <t>МБОУ ТР Скворцовская СОШ</t>
  </si>
  <si>
    <t>ЧОУ Торопецкая гимназия имени Патриарха Тихона</t>
  </si>
  <si>
    <t>МБОУ УСОШ № 1 им. А.С.Попова</t>
  </si>
  <si>
    <t>МБОУ УСОШ № 2 им. Сергея Ступакова</t>
  </si>
  <si>
    <t>МБОУ УГ № 3 им. О.Г.Макарова</t>
  </si>
  <si>
    <t>МБОУ УСОШ № 4</t>
  </si>
  <si>
    <t>ЧОУ "СО А-школа им. Д.И.Менделеева"</t>
  </si>
  <si>
    <t>МБОУ" Брусовская СОШ"</t>
  </si>
  <si>
    <t>МБОУ Молдинская СОШ имени В.В.Андреева</t>
  </si>
  <si>
    <t>МБОУ Мстинская СОШ</t>
  </si>
  <si>
    <t>МБОУ Сиговская СОШ</t>
  </si>
  <si>
    <t>МБОУ "Рядская ООШ"</t>
  </si>
  <si>
    <t>МОУ Фировская СОШ</t>
  </si>
  <si>
    <t>МБОУ Великооктябрьская СОШ</t>
  </si>
  <si>
    <t>МБОУ Рождественская СОШ</t>
  </si>
  <si>
    <t>МБОУ Дубровская ООШ</t>
  </si>
  <si>
    <t>МБОУ Новосельская ООШ</t>
  </si>
  <si>
    <t>МБОУ СОШ № 1 ЗАТО Озерный</t>
  </si>
  <si>
    <t>МБОУ СОШ № 2 ЗАТО Озерный</t>
  </si>
  <si>
    <t>МКОУ СОШ ЗАТО Солнечный</t>
  </si>
  <si>
    <t>наименование МСУ</t>
  </si>
  <si>
    <t>не трогать!!!</t>
  </si>
  <si>
    <t>служ_1 (5_9)</t>
  </si>
  <si>
    <t>служ_2 (10-11)</t>
  </si>
  <si>
    <t>&lt;---------руками</t>
  </si>
  <si>
    <t>руками----------&gt;</t>
  </si>
  <si>
    <t>МБОУ Котлованская СОШ</t>
  </si>
  <si>
    <t>ГКОУ ТШ № 1</t>
  </si>
  <si>
    <t>МБОУ Уницкая ООШ</t>
  </si>
  <si>
    <t>МКОУ Шоптовская ООШ</t>
  </si>
  <si>
    <t>МОУ Заовражская СОШ</t>
  </si>
  <si>
    <t>МОУ Торопацкая ООШ</t>
  </si>
  <si>
    <t>МУДОД «ДДиЮ»</t>
  </si>
  <si>
    <t>МКОУ Никулинская ООШ</t>
  </si>
  <si>
    <t>МОУ Никольская нош</t>
  </si>
  <si>
    <t>МБОУ "Ряснинская ООШ"</t>
  </si>
  <si>
    <t>МОУ ВСОШ п.Спирово</t>
  </si>
  <si>
    <t>МБОУ Бузыковская ООШ</t>
  </si>
  <si>
    <t>МОУ Комаровская ООШ</t>
  </si>
  <si>
    <t>МОУ Медведевская ООШ</t>
  </si>
  <si>
    <t>МКОУ Холминская ООШ</t>
  </si>
  <si>
    <t>МКОУ Гришинская ООШ</t>
  </si>
  <si>
    <t>МКОУ Бобровская ООШ</t>
  </si>
  <si>
    <t>МОУ Грибановская ООШ</t>
  </si>
  <si>
    <t>МБОУ Дмитровская ООШ</t>
  </si>
  <si>
    <t>МБОУ "ВОШ ЗАТО Озерный"</t>
  </si>
  <si>
    <t>МБОУ Ладьинская ООШ</t>
  </si>
  <si>
    <t>МБОУ "Бойковская ООШ"</t>
  </si>
  <si>
    <t>МБОУ "Дмитровская оош"</t>
  </si>
  <si>
    <t>МБОУ Коробовская СОШ</t>
  </si>
  <si>
    <t>МКОУ Знаменская ООШ</t>
  </si>
  <si>
    <t>МБОУ Никольская СОШ</t>
  </si>
  <si>
    <t>МБОУ "Ульянинская оош"</t>
  </si>
  <si>
    <t>ГКОУ "Вышневолоцкая школа-интернат № 1"</t>
  </si>
  <si>
    <t>МОУ Демяховская ООШ</t>
  </si>
  <si>
    <t>МБОУ "Большерагозинская оош"</t>
  </si>
  <si>
    <t>МБОУ "Дарьинская ООШ"</t>
  </si>
  <si>
    <t>МБОУ "Первомайская ООШ"</t>
  </si>
  <si>
    <t>МОУ "Косковско-Горская ООШ"</t>
  </si>
  <si>
    <t>МОУ Елецкая оош</t>
  </si>
  <si>
    <t>МОУ Приволжская основная общеобразовательная школа</t>
  </si>
  <si>
    <t>МБОУ "Нивская оош"</t>
  </si>
  <si>
    <t>МБОУ Краснопутиловская СОШ</t>
  </si>
  <si>
    <t>МБОУ "Старицкая ВСШ"</t>
  </si>
  <si>
    <t>ГКОУ ВСОШ г. В. Волочек</t>
  </si>
  <si>
    <t>МОУ СОШ № 5</t>
  </si>
  <si>
    <t>МБОУ Спеховская СОШ</t>
  </si>
  <si>
    <t>МОУ "Средняя школа №3" города Кимры</t>
  </si>
  <si>
    <t>параллель_класс по Олимпиаде</t>
  </si>
  <si>
    <t>сумма: 222+333</t>
  </si>
  <si>
    <t>111-автом</t>
  </si>
  <si>
    <t>222-автом</t>
  </si>
  <si>
    <t>333-автом</t>
  </si>
  <si>
    <t>Завидово</t>
  </si>
  <si>
    <t>Федеральный проект "Современная школа"</t>
  </si>
  <si>
    <t>Перечень общественно-значимых результатов (ОЗР) и иных задач:</t>
  </si>
  <si>
    <t>1. Обеспечена возможность детям получать качественное общее образование в условиях, отвечающих современным требованиям, независимо от места проживания ребенка</t>
  </si>
  <si>
    <t>2. Обеспечена возможность профессионального развития и обучения на протяжении всей профессиональной деятельности для педагогических работников</t>
  </si>
  <si>
    <t>3. Организовано комплексное психолого-педагогическое сопровождение участников образовательных отношений</t>
  </si>
  <si>
    <t>Наименование дополнительных сведений для прогнозирования степени достижения ОЗР и иных задач</t>
  </si>
  <si>
    <t>Единица измерения</t>
  </si>
  <si>
    <t>Данные для заполнения</t>
  </si>
  <si>
    <t>Сроки заполнения</t>
  </si>
  <si>
    <t>Городская местность</t>
  </si>
  <si>
    <t>Сельская местность</t>
  </si>
  <si>
    <t>человек</t>
  </si>
  <si>
    <t>Ежеквартально субъектами РФ</t>
  </si>
  <si>
    <t>16</t>
  </si>
  <si>
    <t>Численность обучающихся по основным общеобразовательных программам, принявшим участие во Всероссийской олимпиаде школьников, по уровням общего образования:</t>
  </si>
  <si>
    <t>16.1.1</t>
  </si>
  <si>
    <t>начальное общее образование</t>
  </si>
  <si>
    <t>16.1.2</t>
  </si>
  <si>
    <t>основное общее образование</t>
  </si>
  <si>
    <t>16.1.3</t>
  </si>
  <si>
    <t>среднее общее образование</t>
  </si>
  <si>
    <t>Численность участников Всероссийской олимпиады школьников по общеобразовательным предметам*:</t>
  </si>
  <si>
    <t>17.1.1</t>
  </si>
  <si>
    <t>математика, из них:</t>
  </si>
  <si>
    <t>17.1.1.1</t>
  </si>
  <si>
    <t>ставшими победителями и призерами школьного этапа</t>
  </si>
  <si>
    <t>17.1.2</t>
  </si>
  <si>
    <t>русский язык, из них:</t>
  </si>
  <si>
    <t>17.1.2.1</t>
  </si>
  <si>
    <t>17.1.3</t>
  </si>
  <si>
    <t>17.1.3.1</t>
  </si>
  <si>
    <t>17.1.3.2</t>
  </si>
  <si>
    <t>ставшими победителями и призерами муниципального этапа</t>
  </si>
  <si>
    <t>17.1.3.3</t>
  </si>
  <si>
    <t>ставшими победителями и призерами регионального этапа</t>
  </si>
  <si>
    <t>17.1.4</t>
  </si>
  <si>
    <t>17.1.4.1</t>
  </si>
  <si>
    <t>17.1.4.2</t>
  </si>
  <si>
    <t>17.1.4.3</t>
  </si>
  <si>
    <t>17.1.5</t>
  </si>
  <si>
    <t>иностранный язык, из них:</t>
  </si>
  <si>
    <t>17.1.5.1</t>
  </si>
  <si>
    <t>17.1.5.2</t>
  </si>
  <si>
    <t>17.1.5.3</t>
  </si>
  <si>
    <t>17.1.6</t>
  </si>
  <si>
    <t>информатика и ИКТ, из них:</t>
  </si>
  <si>
    <t>17.1.6.1</t>
  </si>
  <si>
    <t>17.1.6.2</t>
  </si>
  <si>
    <t>17.1.6.3</t>
  </si>
  <si>
    <t>17.1.7</t>
  </si>
  <si>
    <t>физика, из них:</t>
  </si>
  <si>
    <t>17.1.7.1</t>
  </si>
  <si>
    <t>17.1.7.2</t>
  </si>
  <si>
    <t>17.1.7.3</t>
  </si>
  <si>
    <t>17.1.8</t>
  </si>
  <si>
    <t>химия, из них:</t>
  </si>
  <si>
    <t>17.1.8.1</t>
  </si>
  <si>
    <t>17.1.8.2</t>
  </si>
  <si>
    <t>17.1.8.3</t>
  </si>
  <si>
    <t>17.1.9</t>
  </si>
  <si>
    <t>биология, из них:</t>
  </si>
  <si>
    <t>17.1.9.1</t>
  </si>
  <si>
    <t>17.1.9.2</t>
  </si>
  <si>
    <t>17.1.9.3</t>
  </si>
  <si>
    <t>17.1.10</t>
  </si>
  <si>
    <t>экология, из них:</t>
  </si>
  <si>
    <t>17.1.10.1</t>
  </si>
  <si>
    <t>17.1.10.2</t>
  </si>
  <si>
    <t>17.1.10.3</t>
  </si>
  <si>
    <t>17.1.11</t>
  </si>
  <si>
    <t>география, из них:</t>
  </si>
  <si>
    <t>17.1.11.1</t>
  </si>
  <si>
    <t>17.1.11.2</t>
  </si>
  <si>
    <t>17.1.11.3</t>
  </si>
  <si>
    <t>17.1.12</t>
  </si>
  <si>
    <t>астрономия, из них:</t>
  </si>
  <si>
    <t>17.1.12.1</t>
  </si>
  <si>
    <t>17.1.12.2</t>
  </si>
  <si>
    <t>17.1.12.3</t>
  </si>
  <si>
    <t>17.1.13</t>
  </si>
  <si>
    <t>литература, из них:</t>
  </si>
  <si>
    <t>17.1.13.1</t>
  </si>
  <si>
    <t>17.1.13.2</t>
  </si>
  <si>
    <t>17.1.13.3</t>
  </si>
  <si>
    <t>17.1.14</t>
  </si>
  <si>
    <t>история, из них:</t>
  </si>
  <si>
    <t>17.1.14.1</t>
  </si>
  <si>
    <t>17.1.14.2</t>
  </si>
  <si>
    <t>17.1.14.3</t>
  </si>
  <si>
    <t>17.1.15</t>
  </si>
  <si>
    <t>обществознание, из них:</t>
  </si>
  <si>
    <t>17.1.15.1</t>
  </si>
  <si>
    <t>17.1.15.2</t>
  </si>
  <si>
    <t>17.1.15.3</t>
  </si>
  <si>
    <t>17.1.16</t>
  </si>
  <si>
    <t>экономика, из них:</t>
  </si>
  <si>
    <t>17.1.16.1</t>
  </si>
  <si>
    <t>17.1.16.2</t>
  </si>
  <si>
    <t>17.1.16.3</t>
  </si>
  <si>
    <t>17.1.17</t>
  </si>
  <si>
    <t>право, из них:</t>
  </si>
  <si>
    <t>17.1.17.1</t>
  </si>
  <si>
    <t>17.1.17.2</t>
  </si>
  <si>
    <t>17.1.17.3</t>
  </si>
  <si>
    <t>17.1.18</t>
  </si>
  <si>
    <t>искусство (мировая художественная культура), из них:</t>
  </si>
  <si>
    <t>17.1.18.1</t>
  </si>
  <si>
    <t>17.1.18.2</t>
  </si>
  <si>
    <t>17.1.18.3</t>
  </si>
  <si>
    <t>17.1.19</t>
  </si>
  <si>
    <t>физическая культура, из них:</t>
  </si>
  <si>
    <t>17.1.19.1</t>
  </si>
  <si>
    <t>17.1.19.2</t>
  </si>
  <si>
    <t>17.1.19.3</t>
  </si>
  <si>
    <t>17.1.20</t>
  </si>
  <si>
    <t>технология, из них:</t>
  </si>
  <si>
    <t>17.1.20.1</t>
  </si>
  <si>
    <t>17.1.20.2</t>
  </si>
  <si>
    <t>17.1.20.3</t>
  </si>
  <si>
    <t>17.1.21</t>
  </si>
  <si>
    <t>основы безопасности жизнедеятельности, из них:</t>
  </si>
  <si>
    <t>17.1.21.1</t>
  </si>
  <si>
    <t>17.1.21.2</t>
  </si>
  <si>
    <t>17.1.21.3</t>
  </si>
  <si>
    <t>17.1.22</t>
  </si>
  <si>
    <t>17.1.22.1</t>
  </si>
  <si>
    <t>17.1.22.2</t>
  </si>
  <si>
    <t>17.1.22.3</t>
  </si>
  <si>
    <t>17.1.23</t>
  </si>
  <si>
    <t>17.1.23.1</t>
  </si>
  <si>
    <t>17.1.23.2</t>
  </si>
  <si>
    <t>17.1.23.3</t>
  </si>
  <si>
    <t>17.1.24</t>
  </si>
  <si>
    <t>17.1.24.1</t>
  </si>
  <si>
    <t>17.1.24.2</t>
  </si>
  <si>
    <t>17.1.24.3</t>
  </si>
  <si>
    <t>17.1.25</t>
  </si>
  <si>
    <t>17.1.25.1</t>
  </si>
  <si>
    <t>17.1.25.2</t>
  </si>
  <si>
    <t>17.1.25.3</t>
  </si>
  <si>
    <t>17.1.26</t>
  </si>
  <si>
    <t>17.1.26.1</t>
  </si>
  <si>
    <t>17.1.26.2</t>
  </si>
  <si>
    <t>17.1.26.3</t>
  </si>
  <si>
    <t>17.1.27</t>
  </si>
  <si>
    <t>17.1.27.1</t>
  </si>
  <si>
    <t>17.1.27.2</t>
  </si>
  <si>
    <t>17.1.27.3</t>
  </si>
  <si>
    <t>17.1.28</t>
  </si>
  <si>
    <t>17.1.28.1</t>
  </si>
  <si>
    <t>17.1.28.2</t>
  </si>
  <si>
    <t>17.1.28.3</t>
  </si>
  <si>
    <t>17.1.29</t>
  </si>
  <si>
    <t>17.1.29.1</t>
  </si>
  <si>
    <t>17.1.29.2</t>
  </si>
  <si>
    <t>17.1.29.3</t>
  </si>
  <si>
    <t>17.1.30</t>
  </si>
  <si>
    <t>17.1.30.1</t>
  </si>
  <si>
    <t>17.1.30.2</t>
  </si>
  <si>
    <t>17.1.30.3</t>
  </si>
  <si>
    <t>17.1.31</t>
  </si>
  <si>
    <t>17.1.31.1</t>
  </si>
  <si>
    <t>17.1.31.2</t>
  </si>
  <si>
    <t>17.1.31.3</t>
  </si>
  <si>
    <t>17.1.32</t>
  </si>
  <si>
    <t>17.1.32.1</t>
  </si>
  <si>
    <t>17.1.32.2</t>
  </si>
  <si>
    <t>17.1.32.3</t>
  </si>
  <si>
    <t>17.1.33</t>
  </si>
  <si>
    <t>17.1.33.1</t>
  </si>
  <si>
    <t>17.1.33.2</t>
  </si>
  <si>
    <t>17.1.33.3</t>
  </si>
  <si>
    <t>17.1.34</t>
  </si>
  <si>
    <t>17.1.34.1</t>
  </si>
  <si>
    <t>17.1.34.2</t>
  </si>
  <si>
    <t>17.1.34.3</t>
  </si>
  <si>
    <t>17.1.35</t>
  </si>
  <si>
    <t>17.1.35.1</t>
  </si>
  <si>
    <t>17.1.35.2</t>
  </si>
  <si>
    <t>17.1.35.3</t>
  </si>
  <si>
    <t>17.1.36</t>
  </si>
  <si>
    <t>17.1.36.1</t>
  </si>
  <si>
    <t>17.1.36.2</t>
  </si>
  <si>
    <t>17.1.36.3</t>
  </si>
  <si>
    <t>17.1.37</t>
  </si>
  <si>
    <t>17.1.37.1</t>
  </si>
  <si>
    <t>17.1.37.2</t>
  </si>
  <si>
    <t>17.1.37.3</t>
  </si>
  <si>
    <t>17.1.38</t>
  </si>
  <si>
    <t>17.1.38.1</t>
  </si>
  <si>
    <t>17.1.38.2</t>
  </si>
  <si>
    <t>17.1.38.3</t>
  </si>
  <si>
    <t>17.1.39</t>
  </si>
  <si>
    <t>17.1.39.1</t>
  </si>
  <si>
    <t>17.1.39.2</t>
  </si>
  <si>
    <t>17.1.39.3</t>
  </si>
  <si>
    <t>17.1.40</t>
  </si>
  <si>
    <t>17.1.40.1</t>
  </si>
  <si>
    <t>17.1.40.2</t>
  </si>
  <si>
    <t>17.1.40.3</t>
  </si>
  <si>
    <t>* перечень общеобразовательных предметов может быть уточнен при внесении изменений в утвержденный Порядок проведения всероссийской олимпиады школьников</t>
  </si>
  <si>
    <t>нет текста??????</t>
  </si>
  <si>
    <t>Победителей и призеров всего (по участиям)</t>
  </si>
  <si>
    <t>сколько побед/призов</t>
  </si>
  <si>
    <t>наименование</t>
  </si>
  <si>
    <t>Сонковский муниципальный округ</t>
  </si>
  <si>
    <t>проверка кода</t>
  </si>
  <si>
    <t>проверка</t>
  </si>
  <si>
    <t>используется на уровне МСУ, передать далее 
&lt;---------------------закодировать!!!</t>
  </si>
  <si>
    <t>Итого город+село)</t>
  </si>
  <si>
    <t>5_ОВЗ</t>
  </si>
  <si>
    <t>4_ОВЗ</t>
  </si>
  <si>
    <t>6_ОВЗ</t>
  </si>
  <si>
    <t>7_ОВЗ</t>
  </si>
  <si>
    <t>8_ОВЗ</t>
  </si>
  <si>
    <t>9_ОВЗ</t>
  </si>
  <si>
    <t>10_ОВЗ</t>
  </si>
  <si>
    <t>11_ОВЗ</t>
  </si>
  <si>
    <t>итого Тверская область</t>
  </si>
  <si>
    <t>4_город</t>
  </si>
  <si>
    <t>4_село</t>
  </si>
  <si>
    <t>5_город</t>
  </si>
  <si>
    <t>5_село</t>
  </si>
  <si>
    <t>6_город</t>
  </si>
  <si>
    <t>6_село</t>
  </si>
  <si>
    <t>7_город</t>
  </si>
  <si>
    <t>7_село</t>
  </si>
  <si>
    <t>8_город</t>
  </si>
  <si>
    <t>8_село</t>
  </si>
  <si>
    <t>10_город</t>
  </si>
  <si>
    <t>10_село</t>
  </si>
  <si>
    <t>11_город</t>
  </si>
  <si>
    <t>11_село</t>
  </si>
  <si>
    <t>итого ОВЗ</t>
  </si>
  <si>
    <t>итого город</t>
  </si>
  <si>
    <t>итого село</t>
  </si>
  <si>
    <t>головы в целом</t>
  </si>
  <si>
    <t>руками!!
I
I
I
V</t>
  </si>
  <si>
    <t xml:space="preserve">
I
I
I
руками!!</t>
  </si>
  <si>
    <t>1-автом.</t>
  </si>
  <si>
    <t>2-автом</t>
  </si>
  <si>
    <t>&lt;---------руками выбрать</t>
  </si>
  <si>
    <t>Крылова  Екатерина Алексеевна</t>
  </si>
  <si>
    <t xml:space="preserve">Трусов Кирилл Александрович </t>
  </si>
  <si>
    <t>Нечаева Анастасия Андреевна</t>
  </si>
  <si>
    <t>Толкачев Алексей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</si>
</sst>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17"/>
      <name val="Calibri"/>
      <family val="2"/>
      <charset val="204"/>
    </font>
    <font>
      <sz val="11"/>
      <color indexed="3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New"/>
      <charset val="204"/>
    </font>
    <font>
      <sz val="14"/>
      <color indexed="8"/>
      <name val="New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30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sz val="14"/>
      <color indexed="10"/>
      <name val="New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3" fillId="0" borderId="0"/>
    <xf numFmtId="0" fontId="65" fillId="0" borderId="0"/>
    <xf numFmtId="0" fontId="53" fillId="0" borderId="0"/>
  </cellStyleXfs>
  <cellXfs count="372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" fillId="0" borderId="3" xfId="0" applyFont="1" applyBorder="1" applyAlignment="1" applyProtection="1">
      <alignment horizontal="centerContinuous" wrapText="1"/>
    </xf>
    <xf numFmtId="0" fontId="1" fillId="0" borderId="3" xfId="0" applyFont="1" applyBorder="1" applyAlignment="1" applyProtection="1">
      <alignment horizontal="centerContinuous"/>
    </xf>
    <xf numFmtId="0" fontId="4" fillId="0" borderId="0" xfId="0" applyFont="1" applyAlignment="1" applyProtection="1">
      <alignment horizontal="centerContinuous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Continuous"/>
    </xf>
    <xf numFmtId="0" fontId="1" fillId="0" borderId="1" xfId="0" applyFont="1" applyBorder="1" applyAlignment="1" applyProtection="1">
      <alignment horizontal="center" vertical="center" textRotation="90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</xf>
    <xf numFmtId="0" fontId="1" fillId="3" borderId="0" xfId="0" applyFont="1" applyFill="1" applyBorder="1" applyProtection="1"/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7" fillId="0" borderId="0" xfId="0" applyFont="1" applyFill="1" applyProtection="1"/>
    <xf numFmtId="0" fontId="1" fillId="0" borderId="0" xfId="0" applyFont="1" applyFill="1" applyBorder="1" applyProtection="1"/>
    <xf numFmtId="0" fontId="22" fillId="5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vertical="top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1" fillId="3" borderId="1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6" fillId="0" borderId="0" xfId="0" applyFont="1" applyProtection="1"/>
    <xf numFmtId="0" fontId="14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0" xfId="0" applyFont="1" applyBorder="1" applyProtection="1"/>
    <xf numFmtId="0" fontId="3" fillId="0" borderId="0" xfId="0" applyFont="1" applyProtection="1"/>
    <xf numFmtId="0" fontId="1" fillId="3" borderId="1" xfId="0" applyFont="1" applyFill="1" applyBorder="1" applyProtection="1"/>
    <xf numFmtId="0" fontId="1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2" fontId="15" fillId="5" borderId="1" xfId="0" applyNumberFormat="1" applyFont="1" applyFill="1" applyBorder="1" applyAlignment="1" applyProtection="1">
      <alignment horizontal="center"/>
    </xf>
    <xf numFmtId="0" fontId="15" fillId="5" borderId="1" xfId="0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4" fillId="0" borderId="0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vertical="top" wrapText="1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7" fillId="7" borderId="0" xfId="0" applyFont="1" applyFill="1" applyProtection="1"/>
    <xf numFmtId="0" fontId="2" fillId="7" borderId="0" xfId="0" applyFont="1" applyFill="1" applyProtection="1"/>
    <xf numFmtId="0" fontId="1" fillId="3" borderId="0" xfId="0" applyFont="1" applyFill="1" applyBorder="1" applyAlignment="1" applyProtection="1">
      <alignment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Protection="1"/>
    <xf numFmtId="0" fontId="1" fillId="0" borderId="7" xfId="0" applyFont="1" applyBorder="1" applyProtection="1"/>
    <xf numFmtId="0" fontId="2" fillId="0" borderId="7" xfId="0" applyFont="1" applyBorder="1" applyProtection="1"/>
    <xf numFmtId="0" fontId="14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horizontal="centerContinuous" vertical="center" wrapText="1"/>
    </xf>
    <xf numFmtId="0" fontId="1" fillId="0" borderId="5" xfId="0" applyFont="1" applyBorder="1" applyAlignment="1" applyProtection="1">
      <alignment horizontal="centerContinuous" vertical="center" wrapText="1"/>
    </xf>
    <xf numFmtId="0" fontId="1" fillId="0" borderId="8" xfId="0" applyFont="1" applyBorder="1" applyAlignment="1" applyProtection="1">
      <alignment horizontal="centerContinuous" vertical="center" wrapText="1"/>
    </xf>
    <xf numFmtId="0" fontId="1" fillId="0" borderId="0" xfId="0" applyFont="1" applyFill="1" applyBorder="1" applyAlignment="1" applyProtection="1">
      <alignment horizontal="centerContinuous"/>
    </xf>
    <xf numFmtId="0" fontId="2" fillId="9" borderId="0" xfId="0" applyFont="1" applyFill="1" applyBorder="1" applyProtection="1"/>
    <xf numFmtId="0" fontId="2" fillId="9" borderId="0" xfId="0" applyFont="1" applyFill="1" applyAlignment="1" applyProtection="1">
      <alignment horizontal="left"/>
    </xf>
    <xf numFmtId="0" fontId="2" fillId="9" borderId="3" xfId="0" applyFont="1" applyFill="1" applyBorder="1" applyProtection="1"/>
    <xf numFmtId="0" fontId="2" fillId="9" borderId="0" xfId="0" applyFont="1" applyFill="1" applyBorder="1" applyAlignment="1" applyProtection="1">
      <alignment horizontal="left"/>
    </xf>
    <xf numFmtId="0" fontId="10" fillId="4" borderId="1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/>
    </xf>
    <xf numFmtId="0" fontId="15" fillId="8" borderId="1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9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/>
    </xf>
    <xf numFmtId="0" fontId="0" fillId="0" borderId="0" xfId="0" applyBorder="1" applyProtection="1"/>
    <xf numFmtId="0" fontId="23" fillId="0" borderId="0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Continuous" wrapText="1"/>
    </xf>
    <xf numFmtId="0" fontId="14" fillId="0" borderId="3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centerContinuous" wrapText="1"/>
    </xf>
    <xf numFmtId="0" fontId="30" fillId="0" borderId="0" xfId="0" applyFont="1" applyProtection="1"/>
    <xf numFmtId="0" fontId="0" fillId="10" borderId="10" xfId="0" applyFill="1" applyBorder="1" applyAlignment="1" applyProtection="1">
      <alignment horizontal="centerContinuous"/>
    </xf>
    <xf numFmtId="0" fontId="0" fillId="10" borderId="2" xfId="0" applyFill="1" applyBorder="1" applyAlignment="1" applyProtection="1">
      <alignment horizontal="centerContinuous"/>
    </xf>
    <xf numFmtId="0" fontId="1" fillId="10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11" borderId="0" xfId="0" applyFont="1" applyFill="1" applyAlignment="1" applyProtection="1">
      <alignment horizontal="centerContinuous" vertical="top" wrapText="1"/>
    </xf>
    <xf numFmtId="0" fontId="2" fillId="11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left"/>
    </xf>
    <xf numFmtId="0" fontId="6" fillId="9" borderId="0" xfId="0" applyFont="1" applyFill="1" applyBorder="1" applyProtection="1"/>
    <xf numFmtId="0" fontId="29" fillId="0" borderId="0" xfId="0" applyFont="1" applyBorder="1" applyProtection="1"/>
    <xf numFmtId="0" fontId="2" fillId="7" borderId="1" xfId="0" applyFont="1" applyFill="1" applyBorder="1" applyProtection="1"/>
    <xf numFmtId="0" fontId="15" fillId="7" borderId="1" xfId="0" applyFont="1" applyFill="1" applyBorder="1" applyAlignment="1" applyProtection="1">
      <alignment horizontal="center"/>
    </xf>
    <xf numFmtId="0" fontId="22" fillId="5" borderId="1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Protection="1"/>
    <xf numFmtId="0" fontId="8" fillId="0" borderId="2" xfId="0" applyFont="1" applyFill="1" applyBorder="1" applyProtection="1"/>
    <xf numFmtId="0" fontId="34" fillId="7" borderId="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0" fillId="10" borderId="11" xfId="0" applyFill="1" applyBorder="1" applyAlignment="1" applyProtection="1">
      <alignment horizontal="centerContinuous" wrapText="1"/>
    </xf>
    <xf numFmtId="0" fontId="0" fillId="10" borderId="10" xfId="0" applyFill="1" applyBorder="1" applyAlignment="1" applyProtection="1">
      <alignment horizontal="centerContinuous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wrapText="1"/>
    </xf>
    <xf numFmtId="0" fontId="1" fillId="0" borderId="12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2" xfId="0" applyBorder="1" applyProtection="1"/>
    <xf numFmtId="0" fontId="0" fillId="0" borderId="11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/>
    </xf>
    <xf numFmtId="0" fontId="16" fillId="13" borderId="4" xfId="0" applyFont="1" applyFill="1" applyBorder="1" applyAlignment="1" applyProtection="1">
      <alignment horizontal="center" vertical="center" wrapText="1"/>
    </xf>
    <xf numFmtId="2" fontId="2" fillId="13" borderId="1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14" borderId="6" xfId="0" applyFont="1" applyFill="1" applyBorder="1" applyProtection="1"/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5" fillId="4" borderId="1" xfId="0" applyFont="1" applyFill="1" applyBorder="1" applyAlignment="1" applyProtection="1">
      <alignment vertical="top" wrapText="1"/>
    </xf>
    <xf numFmtId="0" fontId="36" fillId="4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vertical="center" wrapText="1"/>
    </xf>
    <xf numFmtId="0" fontId="25" fillId="0" borderId="0" xfId="0" applyFont="1" applyProtection="1"/>
    <xf numFmtId="0" fontId="0" fillId="0" borderId="0" xfId="0" applyFill="1" applyProtection="1"/>
    <xf numFmtId="0" fontId="7" fillId="7" borderId="0" xfId="0" applyFont="1" applyFill="1" applyAlignment="1" applyProtection="1">
      <alignment wrapText="1"/>
    </xf>
    <xf numFmtId="0" fontId="39" fillId="7" borderId="1" xfId="0" applyFont="1" applyFill="1" applyBorder="1" applyAlignment="1" applyProtection="1">
      <alignment vertical="top" wrapText="1"/>
    </xf>
    <xf numFmtId="0" fontId="40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1" fillId="15" borderId="0" xfId="0" applyFont="1" applyFill="1" applyBorder="1" applyAlignment="1" applyProtection="1">
      <alignment horizontal="center"/>
    </xf>
    <xf numFmtId="0" fontId="7" fillId="15" borderId="0" xfId="0" applyFont="1" applyFill="1" applyAlignment="1" applyProtection="1">
      <alignment wrapText="1"/>
    </xf>
    <xf numFmtId="0" fontId="1" fillId="7" borderId="0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Protection="1"/>
    <xf numFmtId="0" fontId="7" fillId="5" borderId="0" xfId="0" applyFont="1" applyFill="1" applyProtection="1"/>
    <xf numFmtId="0" fontId="2" fillId="2" borderId="0" xfId="0" applyFont="1" applyFill="1" applyProtection="1"/>
    <xf numFmtId="0" fontId="14" fillId="5" borderId="3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7" fillId="0" borderId="3" xfId="0" applyFont="1" applyBorder="1" applyAlignment="1" applyProtection="1">
      <alignment horizontal="centerContinuous" wrapText="1"/>
    </xf>
    <xf numFmtId="0" fontId="7" fillId="0" borderId="0" xfId="0" applyFont="1" applyProtection="1"/>
    <xf numFmtId="0" fontId="7" fillId="0" borderId="0" xfId="0" applyFont="1" applyFill="1" applyAlignment="1" applyProtection="1">
      <alignment horizontal="centerContinuous"/>
    </xf>
    <xf numFmtId="0" fontId="43" fillId="0" borderId="0" xfId="0" applyFont="1" applyProtection="1"/>
    <xf numFmtId="0" fontId="45" fillId="0" borderId="1" xfId="0" applyFont="1" applyBorder="1" applyAlignment="1" applyProtection="1">
      <alignment horizontal="center"/>
    </xf>
    <xf numFmtId="0" fontId="43" fillId="0" borderId="6" xfId="0" applyFont="1" applyBorder="1" applyProtection="1"/>
    <xf numFmtId="0" fontId="43" fillId="0" borderId="1" xfId="0" applyFont="1" applyBorder="1" applyProtection="1"/>
    <xf numFmtId="0" fontId="7" fillId="8" borderId="8" xfId="0" applyFont="1" applyFill="1" applyBorder="1" applyAlignment="1" applyProtection="1">
      <alignment horizontal="centerContinuous" vertical="center" wrapText="1"/>
    </xf>
    <xf numFmtId="0" fontId="46" fillId="8" borderId="8" xfId="0" applyFont="1" applyFill="1" applyBorder="1" applyAlignment="1" applyProtection="1">
      <alignment horizontal="center" vertical="center" wrapText="1"/>
    </xf>
    <xf numFmtId="0" fontId="47" fillId="6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7" fillId="0" borderId="1" xfId="0" applyFont="1" applyFill="1" applyBorder="1" applyAlignment="1" applyProtection="1">
      <alignment horizontal="centerContinuous" vertical="center" wrapText="1"/>
    </xf>
    <xf numFmtId="0" fontId="1" fillId="0" borderId="1" xfId="0" applyFont="1" applyFill="1" applyBorder="1" applyAlignment="1" applyProtection="1">
      <alignment horizontal="centerContinuous"/>
    </xf>
    <xf numFmtId="0" fontId="7" fillId="0" borderId="3" xfId="0" applyFont="1" applyBorder="1" applyAlignment="1" applyProtection="1">
      <alignment horizontal="centerContinuous"/>
    </xf>
    <xf numFmtId="0" fontId="7" fillId="0" borderId="1" xfId="0" applyFont="1" applyFill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 vertical="center" wrapText="1"/>
    </xf>
    <xf numFmtId="0" fontId="47" fillId="7" borderId="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wrapText="1"/>
    </xf>
    <xf numFmtId="0" fontId="45" fillId="0" borderId="0" xfId="0" applyFont="1" applyBorder="1" applyAlignment="1" applyProtection="1">
      <alignment horizontal="center"/>
    </xf>
    <xf numFmtId="0" fontId="43" fillId="0" borderId="0" xfId="0" applyFont="1" applyBorder="1" applyProtection="1"/>
    <xf numFmtId="0" fontId="7" fillId="0" borderId="8" xfId="0" applyFont="1" applyBorder="1" applyAlignment="1" applyProtection="1">
      <alignment horizontal="centerContinuous" vertical="center" wrapText="1"/>
    </xf>
    <xf numFmtId="0" fontId="43" fillId="3" borderId="3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 wrapText="1"/>
    </xf>
    <xf numFmtId="0" fontId="43" fillId="7" borderId="0" xfId="0" applyFont="1" applyFill="1" applyProtection="1"/>
    <xf numFmtId="0" fontId="7" fillId="0" borderId="1" xfId="0" applyFont="1" applyBorder="1" applyAlignment="1" applyProtection="1">
      <alignment horizontal="centerContinuous" vertical="center" wrapText="1"/>
    </xf>
    <xf numFmtId="0" fontId="43" fillId="0" borderId="0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Protection="1"/>
    <xf numFmtId="0" fontId="48" fillId="0" borderId="0" xfId="0" applyFont="1" applyFill="1" applyBorder="1" applyAlignment="1" applyProtection="1">
      <alignment horizontal="centerContinuous" vertical="top" wrapText="1"/>
    </xf>
    <xf numFmtId="0" fontId="43" fillId="0" borderId="0" xfId="0" applyFont="1" applyFill="1" applyProtection="1"/>
    <xf numFmtId="0" fontId="7" fillId="0" borderId="1" xfId="0" applyFont="1" applyBorder="1" applyAlignment="1" applyProtection="1">
      <alignment horizontal="centerContinuous"/>
    </xf>
    <xf numFmtId="0" fontId="43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Continuous"/>
    </xf>
    <xf numFmtId="0" fontId="0" fillId="0" borderId="0" xfId="0" applyNumberFormat="1" applyProtection="1">
      <protection locked="0"/>
    </xf>
    <xf numFmtId="0" fontId="0" fillId="9" borderId="0" xfId="0" applyFill="1" applyProtection="1">
      <protection locked="0"/>
    </xf>
    <xf numFmtId="0" fontId="20" fillId="7" borderId="0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20" fillId="7" borderId="0" xfId="0" applyFont="1" applyFill="1" applyBorder="1" applyAlignment="1" applyProtection="1">
      <alignment horizontal="left" vertical="center" wrapText="1"/>
    </xf>
    <xf numFmtId="0" fontId="0" fillId="16" borderId="0" xfId="0" applyFill="1"/>
    <xf numFmtId="0" fontId="49" fillId="0" borderId="0" xfId="0" applyFont="1" applyProtection="1">
      <protection locked="0"/>
    </xf>
    <xf numFmtId="0" fontId="50" fillId="3" borderId="1" xfId="0" applyFont="1" applyFill="1" applyBorder="1" applyAlignment="1" applyProtection="1">
      <alignment vertical="top" wrapText="1"/>
    </xf>
    <xf numFmtId="1" fontId="51" fillId="2" borderId="1" xfId="0" applyNumberFormat="1" applyFont="1" applyFill="1" applyBorder="1" applyAlignment="1" applyProtection="1">
      <alignment horizontal="center"/>
      <protection locked="0"/>
    </xf>
    <xf numFmtId="0" fontId="51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43" fillId="0" borderId="1" xfId="1" applyFont="1" applyFill="1" applyBorder="1" applyAlignment="1" applyProtection="1">
      <alignment horizontal="center" vertical="center" wrapText="1"/>
    </xf>
    <xf numFmtId="0" fontId="44" fillId="0" borderId="1" xfId="1" applyFont="1" applyFill="1" applyBorder="1" applyAlignment="1" applyProtection="1">
      <alignment horizontal="center" vertical="center" wrapText="1"/>
    </xf>
    <xf numFmtId="0" fontId="43" fillId="0" borderId="1" xfId="2" applyFont="1" applyFill="1" applyBorder="1" applyAlignment="1">
      <alignment horizontal="left" vertical="center" wrapText="1" indent="2"/>
    </xf>
    <xf numFmtId="0" fontId="43" fillId="0" borderId="1" xfId="2" applyFont="1" applyFill="1" applyBorder="1" applyAlignment="1">
      <alignment horizontal="left" vertical="center" wrapText="1" indent="4"/>
    </xf>
    <xf numFmtId="0" fontId="43" fillId="0" borderId="1" xfId="2" applyFont="1" applyFill="1" applyBorder="1" applyAlignment="1">
      <alignment vertical="center" wrapText="1"/>
    </xf>
    <xf numFmtId="0" fontId="43" fillId="0" borderId="1" xfId="2" applyFont="1" applyFill="1" applyBorder="1" applyAlignment="1">
      <alignment horizontal="left" vertical="center" wrapText="1" indent="6"/>
    </xf>
    <xf numFmtId="49" fontId="43" fillId="5" borderId="1" xfId="2" applyNumberFormat="1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left" vertical="center" wrapText="1"/>
    </xf>
    <xf numFmtId="0" fontId="43" fillId="5" borderId="1" xfId="2" applyFont="1" applyFill="1" applyBorder="1" applyAlignment="1">
      <alignment horizontal="center" vertical="center" wrapText="1"/>
    </xf>
    <xf numFmtId="0" fontId="44" fillId="5" borderId="1" xfId="1" applyFont="1" applyFill="1" applyBorder="1" applyAlignment="1" applyProtection="1">
      <alignment horizontal="center" vertical="center" wrapText="1"/>
    </xf>
    <xf numFmtId="0" fontId="43" fillId="5" borderId="1" xfId="3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7" borderId="10" xfId="0" applyFont="1" applyFill="1" applyBorder="1" applyAlignment="1" applyProtection="1"/>
    <xf numFmtId="0" fontId="1" fillId="7" borderId="2" xfId="0" applyFont="1" applyFill="1" applyBorder="1" applyAlignment="1" applyProtection="1"/>
    <xf numFmtId="0" fontId="1" fillId="5" borderId="1" xfId="0" applyFont="1" applyFill="1" applyBorder="1" applyAlignment="1" applyProtection="1"/>
    <xf numFmtId="0" fontId="1" fillId="14" borderId="1" xfId="0" applyFont="1" applyFill="1" applyBorder="1" applyAlignment="1" applyProtection="1"/>
    <xf numFmtId="0" fontId="6" fillId="14" borderId="1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/>
    <xf numFmtId="0" fontId="1" fillId="9" borderId="2" xfId="0" applyFont="1" applyFill="1" applyBorder="1" applyAlignment="1" applyProtection="1"/>
    <xf numFmtId="0" fontId="1" fillId="17" borderId="1" xfId="0" applyFont="1" applyFill="1" applyBorder="1" applyAlignment="1" applyProtection="1"/>
    <xf numFmtId="0" fontId="21" fillId="0" borderId="0" xfId="0" applyFont="1" applyFill="1" applyBorder="1" applyProtection="1"/>
    <xf numFmtId="0" fontId="43" fillId="18" borderId="1" xfId="1" applyFont="1" applyFill="1" applyBorder="1" applyAlignment="1" applyProtection="1">
      <alignment horizontal="center" vertical="center" wrapText="1"/>
    </xf>
    <xf numFmtId="0" fontId="55" fillId="0" borderId="0" xfId="0" applyFont="1" applyFill="1"/>
    <xf numFmtId="0" fontId="44" fillId="0" borderId="1" xfId="3" applyFont="1" applyFill="1" applyBorder="1" applyAlignment="1" applyProtection="1">
      <alignment horizontal="center" vertical="center" wrapText="1"/>
    </xf>
    <xf numFmtId="49" fontId="28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43" fillId="0" borderId="1" xfId="2" applyFont="1" applyFill="1" applyBorder="1" applyAlignment="1">
      <alignment horizontal="center" vertical="center" wrapText="1"/>
    </xf>
    <xf numFmtId="49" fontId="43" fillId="0" borderId="1" xfId="2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27" fillId="0" borderId="1" xfId="0" applyFont="1" applyBorder="1" applyAlignment="1" applyProtection="1">
      <alignment wrapText="1"/>
    </xf>
    <xf numFmtId="0" fontId="27" fillId="0" borderId="1" xfId="0" applyFont="1" applyBorder="1" applyProtection="1"/>
    <xf numFmtId="0" fontId="27" fillId="11" borderId="1" xfId="0" applyFont="1" applyFill="1" applyBorder="1" applyAlignment="1" applyProtection="1">
      <alignment wrapText="1"/>
    </xf>
    <xf numFmtId="0" fontId="27" fillId="16" borderId="1" xfId="0" applyFont="1" applyFill="1" applyBorder="1" applyAlignment="1" applyProtection="1">
      <alignment wrapText="1"/>
    </xf>
    <xf numFmtId="0" fontId="0" fillId="0" borderId="0" xfId="0" applyFont="1" applyProtection="1"/>
    <xf numFmtId="0" fontId="42" fillId="0" borderId="1" xfId="0" applyFont="1" applyBorder="1" applyAlignment="1" applyProtection="1">
      <alignment horizontal="center" textRotation="90"/>
    </xf>
    <xf numFmtId="0" fontId="57" fillId="0" borderId="1" xfId="0" applyFont="1" applyFill="1" applyBorder="1" applyAlignment="1" applyProtection="1">
      <alignment horizontal="center" wrapText="1"/>
    </xf>
    <xf numFmtId="0" fontId="57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38" fillId="0" borderId="1" xfId="0" applyFont="1" applyBorder="1" applyAlignment="1" applyProtection="1">
      <alignment horizontal="left" vertical="top" wrapText="1"/>
    </xf>
    <xf numFmtId="0" fontId="41" fillId="0" borderId="1" xfId="0" applyFont="1" applyBorder="1" applyAlignment="1" applyProtection="1">
      <alignment horizontal="left" vertical="top" wrapText="1"/>
    </xf>
    <xf numFmtId="0" fontId="58" fillId="0" borderId="1" xfId="0" applyFont="1" applyFill="1" applyBorder="1" applyAlignment="1" applyProtection="1">
      <alignment horizontal="left" vertical="top"/>
    </xf>
    <xf numFmtId="0" fontId="42" fillId="0" borderId="1" xfId="0" applyFont="1" applyBorder="1" applyAlignment="1" applyProtection="1">
      <alignment horizontal="left" vertical="top" textRotation="90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quotePrefix="1" applyBorder="1" applyProtection="1">
      <protection locked="0"/>
    </xf>
    <xf numFmtId="0" fontId="59" fillId="16" borderId="1" xfId="0" applyFont="1" applyFill="1" applyBorder="1" applyAlignment="1" applyProtection="1">
      <alignment wrapText="1"/>
    </xf>
    <xf numFmtId="0" fontId="60" fillId="0" borderId="1" xfId="0" applyFont="1" applyFill="1" applyBorder="1" applyAlignment="1" applyProtection="1">
      <alignment horizontal="center" wrapText="1"/>
    </xf>
    <xf numFmtId="0" fontId="61" fillId="0" borderId="1" xfId="0" applyFont="1" applyBorder="1" applyAlignment="1" applyProtection="1">
      <alignment horizontal="center" wrapText="1"/>
    </xf>
    <xf numFmtId="0" fontId="61" fillId="0" borderId="0" xfId="0" applyFont="1" applyAlignment="1" applyProtection="1">
      <alignment wrapText="1"/>
    </xf>
    <xf numFmtId="0" fontId="62" fillId="0" borderId="1" xfId="0" applyFont="1" applyFill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wrapText="1"/>
    </xf>
    <xf numFmtId="0" fontId="54" fillId="13" borderId="1" xfId="0" applyFont="1" applyFill="1" applyBorder="1" applyAlignment="1" applyProtection="1">
      <alignment horizontal="center"/>
    </xf>
    <xf numFmtId="0" fontId="20" fillId="13" borderId="1" xfId="0" applyFont="1" applyFill="1" applyBorder="1" applyAlignment="1" applyProtection="1">
      <alignment horizontal="left" vertical="center" wrapText="1"/>
    </xf>
    <xf numFmtId="0" fontId="20" fillId="5" borderId="1" xfId="0" applyFont="1" applyFill="1" applyBorder="1" applyAlignment="1" applyProtection="1">
      <alignment horizontal="left" vertical="center" wrapText="1"/>
    </xf>
    <xf numFmtId="0" fontId="0" fillId="5" borderId="0" xfId="0" applyFill="1" applyProtection="1"/>
    <xf numFmtId="0" fontId="20" fillId="5" borderId="1" xfId="0" applyNumberFormat="1" applyFont="1" applyFill="1" applyBorder="1" applyAlignment="1" applyProtection="1">
      <alignment horizontal="right" vertical="center" wrapText="1"/>
    </xf>
    <xf numFmtId="0" fontId="20" fillId="19" borderId="1" xfId="0" applyNumberFormat="1" applyFont="1" applyFill="1" applyBorder="1" applyAlignment="1" applyProtection="1">
      <alignment horizontal="right" vertical="center" wrapText="1"/>
    </xf>
    <xf numFmtId="0" fontId="20" fillId="19" borderId="1" xfId="0" applyFont="1" applyFill="1" applyBorder="1" applyAlignment="1" applyProtection="1">
      <alignment horizontal="left" vertical="center" wrapText="1"/>
    </xf>
    <xf numFmtId="0" fontId="20" fillId="19" borderId="0" xfId="0" applyNumberFormat="1" applyFont="1" applyFill="1" applyBorder="1" applyAlignment="1" applyProtection="1">
      <alignment horizontal="right" vertical="center" wrapText="1"/>
    </xf>
    <xf numFmtId="0" fontId="20" fillId="19" borderId="0" xfId="0" applyFont="1" applyFill="1" applyBorder="1" applyAlignment="1" applyProtection="1">
      <alignment horizontal="left" vertical="center" wrapText="1"/>
    </xf>
    <xf numFmtId="0" fontId="0" fillId="0" borderId="0" xfId="0" applyNumberFormat="1" applyProtection="1"/>
    <xf numFmtId="0" fontId="20" fillId="19" borderId="12" xfId="0" applyFont="1" applyFill="1" applyBorder="1" applyAlignment="1" applyProtection="1">
      <alignment horizontal="left" vertical="center" wrapText="1"/>
    </xf>
    <xf numFmtId="0" fontId="0" fillId="19" borderId="0" xfId="0" applyFill="1" applyProtection="1"/>
    <xf numFmtId="0" fontId="0" fillId="13" borderId="1" xfId="0" applyFill="1" applyBorder="1" applyProtection="1"/>
    <xf numFmtId="0" fontId="10" fillId="0" borderId="0" xfId="0" applyFont="1" applyFill="1" applyBorder="1" applyAlignment="1" applyProtection="1">
      <alignment horizontal="centerContinuous" vertical="top" wrapText="1"/>
    </xf>
    <xf numFmtId="0" fontId="51" fillId="0" borderId="0" xfId="0" applyFont="1" applyProtection="1"/>
    <xf numFmtId="0" fontId="2" fillId="0" borderId="0" xfId="0" applyFont="1" applyProtection="1">
      <protection locked="0"/>
    </xf>
    <xf numFmtId="0" fontId="35" fillId="4" borderId="1" xfId="0" applyFont="1" applyFill="1" applyBorder="1" applyAlignment="1" applyProtection="1">
      <alignment vertical="top" wrapText="1"/>
      <protection locked="0"/>
    </xf>
    <xf numFmtId="0" fontId="43" fillId="0" borderId="0" xfId="0" applyFont="1" applyFill="1" applyBorder="1" applyAlignment="1" applyProtection="1">
      <alignment vertical="center" wrapText="1"/>
    </xf>
    <xf numFmtId="0" fontId="43" fillId="8" borderId="2" xfId="0" applyFont="1" applyFill="1" applyBorder="1" applyAlignment="1" applyProtection="1">
      <alignment horizontal="center"/>
    </xf>
    <xf numFmtId="0" fontId="44" fillId="0" borderId="1" xfId="0" applyFont="1" applyBorder="1" applyProtection="1"/>
    <xf numFmtId="0" fontId="44" fillId="0" borderId="2" xfId="0" applyFont="1" applyBorder="1" applyProtection="1"/>
    <xf numFmtId="0" fontId="2" fillId="8" borderId="2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2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9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Continuous" vertical="top"/>
    </xf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/>
    </xf>
    <xf numFmtId="0" fontId="17" fillId="0" borderId="0" xfId="0" applyFont="1" applyAlignment="1" applyProtection="1">
      <alignment horizontal="centerContinuous" wrapText="1"/>
    </xf>
    <xf numFmtId="0" fontId="27" fillId="11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/>
    <xf numFmtId="0" fontId="11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27" fillId="0" borderId="0" xfId="0" applyFont="1" applyProtection="1"/>
    <xf numFmtId="0" fontId="0" fillId="0" borderId="0" xfId="0" applyBorder="1" applyAlignment="1" applyProtection="1">
      <alignment horizontal="left"/>
    </xf>
    <xf numFmtId="49" fontId="2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16" borderId="1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center" vertical="center"/>
    </xf>
    <xf numFmtId="0" fontId="31" fillId="8" borderId="14" xfId="0" applyFont="1" applyFill="1" applyBorder="1" applyAlignment="1" applyProtection="1">
      <alignment horizontal="centerContinuous" vertical="center" wrapText="1"/>
    </xf>
    <xf numFmtId="0" fontId="31" fillId="8" borderId="7" xfId="0" applyFont="1" applyFill="1" applyBorder="1" applyAlignment="1" applyProtection="1">
      <alignment horizontal="centerContinuous" vertical="center" wrapText="1"/>
    </xf>
    <xf numFmtId="0" fontId="31" fillId="8" borderId="8" xfId="0" applyFont="1" applyFill="1" applyBorder="1" applyAlignment="1" applyProtection="1">
      <alignment horizontal="centerContinuous" vertical="center" wrapText="1"/>
    </xf>
    <xf numFmtId="0" fontId="31" fillId="8" borderId="15" xfId="0" applyFont="1" applyFill="1" applyBorder="1" applyAlignment="1" applyProtection="1">
      <alignment vertical="center" wrapText="1"/>
    </xf>
    <xf numFmtId="0" fontId="31" fillId="8" borderId="0" xfId="0" applyFont="1" applyFill="1" applyBorder="1" applyAlignment="1" applyProtection="1">
      <alignment vertical="center" wrapText="1"/>
    </xf>
    <xf numFmtId="0" fontId="31" fillId="8" borderId="9" xfId="0" applyFont="1" applyFill="1" applyBorder="1" applyAlignment="1" applyProtection="1">
      <alignment vertical="center" wrapText="1"/>
    </xf>
    <xf numFmtId="0" fontId="37" fillId="8" borderId="2" xfId="0" applyFont="1" applyFill="1" applyBorder="1" applyAlignment="1" applyProtection="1">
      <alignment horizontal="center" vertical="top" wrapText="1"/>
    </xf>
    <xf numFmtId="0" fontId="0" fillId="8" borderId="11" xfId="0" applyFill="1" applyBorder="1" applyAlignment="1" applyProtection="1">
      <alignment horizontal="centerContinuous" wrapText="1"/>
    </xf>
    <xf numFmtId="0" fontId="0" fillId="8" borderId="10" xfId="0" applyFill="1" applyBorder="1" applyAlignment="1" applyProtection="1">
      <alignment horizontal="centerContinuous"/>
    </xf>
    <xf numFmtId="0" fontId="0" fillId="8" borderId="2" xfId="0" applyFill="1" applyBorder="1" applyAlignment="1" applyProtection="1">
      <alignment horizontal="centerContinuous"/>
    </xf>
    <xf numFmtId="0" fontId="1" fillId="8" borderId="1" xfId="0" applyFont="1" applyFill="1" applyBorder="1" applyAlignment="1" applyProtection="1">
      <alignment horizontal="left" vertical="top" wrapText="1"/>
    </xf>
    <xf numFmtId="0" fontId="2" fillId="8" borderId="6" xfId="0" applyFont="1" applyFill="1" applyBorder="1" applyProtection="1"/>
    <xf numFmtId="0" fontId="0" fillId="2" borderId="1" xfId="0" applyFill="1" applyBorder="1" applyAlignment="1" applyProtection="1">
      <alignment horizontal="center" wrapText="1"/>
    </xf>
    <xf numFmtId="0" fontId="26" fillId="0" borderId="0" xfId="0" applyFont="1" applyAlignment="1" applyProtection="1">
      <alignment horizontal="center" vertical="top"/>
    </xf>
    <xf numFmtId="0" fontId="0" fillId="0" borderId="3" xfId="0" applyBorder="1" applyProtection="1"/>
    <xf numFmtId="0" fontId="2" fillId="3" borderId="6" xfId="0" applyFont="1" applyFill="1" applyBorder="1" applyProtection="1"/>
    <xf numFmtId="0" fontId="1" fillId="8" borderId="5" xfId="0" applyFont="1" applyFill="1" applyBorder="1" applyAlignment="1" applyProtection="1">
      <alignment horizontal="center" vertical="center"/>
    </xf>
    <xf numFmtId="1" fontId="63" fillId="2" borderId="1" xfId="0" applyNumberFormat="1" applyFont="1" applyFill="1" applyBorder="1" applyAlignment="1" applyProtection="1">
      <alignment horizont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textRotation="90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5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9" fontId="43" fillId="0" borderId="7" xfId="2" applyNumberFormat="1" applyFont="1" applyFill="1" applyBorder="1" applyAlignment="1">
      <alignment horizontal="left" vertical="center" wrapText="1"/>
    </xf>
    <xf numFmtId="0" fontId="43" fillId="0" borderId="1" xfId="2" applyFont="1" applyFill="1" applyBorder="1" applyAlignment="1">
      <alignment horizontal="center" vertical="center" wrapText="1"/>
    </xf>
    <xf numFmtId="49" fontId="43" fillId="18" borderId="1" xfId="2" applyNumberFormat="1" applyFont="1" applyFill="1" applyBorder="1" applyAlignment="1">
      <alignment horizontal="center" vertical="center" wrapText="1"/>
    </xf>
    <xf numFmtId="49" fontId="43" fillId="0" borderId="1" xfId="2" applyNumberFormat="1" applyFont="1" applyFill="1" applyBorder="1" applyAlignment="1">
      <alignment horizontal="center" vertical="center" wrapText="1"/>
    </xf>
    <xf numFmtId="0" fontId="43" fillId="18" borderId="1" xfId="2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35"/>
  <sheetViews>
    <sheetView tabSelected="1" zoomScale="95" zoomScaleNormal="95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H4" sqref="H4"/>
    </sheetView>
  </sheetViews>
  <sheetFormatPr defaultColWidth="9.109375" defaultRowHeight="14.4"/>
  <cols>
    <col min="1" max="1" width="8.88671875" style="265" customWidth="1"/>
    <col min="2" max="2" width="12.44140625" style="1" customWidth="1"/>
    <col min="3" max="3" width="11.6640625" style="1" customWidth="1"/>
    <col min="4" max="4" width="26.5546875" style="11" customWidth="1"/>
    <col min="5" max="5" width="20.6640625" style="1" customWidth="1"/>
    <col min="6" max="6" width="23.109375" style="1" bestFit="1" customWidth="1"/>
    <col min="7" max="7" width="16.44140625" style="1" customWidth="1"/>
    <col min="8" max="8" width="18.6640625" style="11" bestFit="1" customWidth="1"/>
    <col min="9" max="9" width="13.6640625" style="1" customWidth="1"/>
    <col min="10" max="10" width="6.44140625" style="1" bestFit="1" customWidth="1"/>
    <col min="11" max="11" width="7.33203125" style="1" customWidth="1"/>
    <col min="12" max="12" width="13" style="1" customWidth="1"/>
    <col min="13" max="13" width="7.88671875" style="11" bestFit="1" customWidth="1"/>
    <col min="14" max="24" width="9.109375" style="1"/>
    <col min="25" max="25" width="12" style="1" bestFit="1" customWidth="1"/>
    <col min="26" max="36" width="9.109375" style="1"/>
    <col min="37" max="37" width="15.33203125" style="1" bestFit="1" customWidth="1"/>
    <col min="38" max="41" width="9.33203125" style="11" customWidth="1"/>
    <col min="42" max="16384" width="9.109375" style="1"/>
  </cols>
  <sheetData>
    <row r="1" spans="1:41" s="249" customFormat="1" ht="43.2">
      <c r="A1" s="262" t="s">
        <v>924</v>
      </c>
      <c r="B1" s="245" t="s">
        <v>0</v>
      </c>
      <c r="C1" s="246" t="s">
        <v>216</v>
      </c>
      <c r="D1" s="245" t="s">
        <v>663</v>
      </c>
      <c r="E1" s="246" t="s">
        <v>214</v>
      </c>
      <c r="F1" s="246" t="s">
        <v>223</v>
      </c>
      <c r="G1" s="246" t="s">
        <v>215</v>
      </c>
      <c r="H1" s="245" t="s">
        <v>224</v>
      </c>
      <c r="I1" s="247" t="s">
        <v>711</v>
      </c>
      <c r="J1" s="246" t="s">
        <v>55</v>
      </c>
      <c r="K1" s="246" t="s">
        <v>54</v>
      </c>
      <c r="L1" s="245" t="s">
        <v>230</v>
      </c>
      <c r="M1" s="246" t="s">
        <v>227</v>
      </c>
      <c r="N1" s="151">
        <v>1</v>
      </c>
      <c r="O1" s="151">
        <v>2</v>
      </c>
      <c r="P1" s="151">
        <v>3</v>
      </c>
      <c r="Q1" s="151">
        <v>4</v>
      </c>
      <c r="R1" s="151">
        <v>5</v>
      </c>
      <c r="S1" s="151">
        <v>6</v>
      </c>
      <c r="T1" s="151">
        <v>7</v>
      </c>
      <c r="U1" s="151">
        <v>8</v>
      </c>
      <c r="V1" s="151">
        <v>9</v>
      </c>
      <c r="W1" s="151">
        <v>10</v>
      </c>
      <c r="X1" s="151">
        <v>11</v>
      </c>
      <c r="Y1" s="151">
        <v>12</v>
      </c>
      <c r="Z1" s="151">
        <v>13</v>
      </c>
      <c r="AA1" s="151">
        <v>14</v>
      </c>
      <c r="AB1" s="151">
        <v>15</v>
      </c>
      <c r="AC1" s="151">
        <v>16</v>
      </c>
      <c r="AD1" s="151">
        <v>17</v>
      </c>
      <c r="AE1" s="151">
        <v>18</v>
      </c>
      <c r="AF1" s="151">
        <v>19</v>
      </c>
      <c r="AG1" s="151">
        <v>20</v>
      </c>
      <c r="AH1" s="151">
        <v>21</v>
      </c>
      <c r="AI1" s="151">
        <v>22</v>
      </c>
      <c r="AJ1" s="151">
        <v>23</v>
      </c>
      <c r="AK1" s="151">
        <v>24</v>
      </c>
      <c r="AL1" s="248" t="s">
        <v>665</v>
      </c>
      <c r="AM1" s="248" t="s">
        <v>666</v>
      </c>
      <c r="AN1" s="248" t="s">
        <v>920</v>
      </c>
      <c r="AO1" s="248" t="s">
        <v>923</v>
      </c>
    </row>
    <row r="2" spans="1:41" s="11" customFormat="1" ht="80.25" customHeight="1">
      <c r="A2" s="266" t="s">
        <v>664</v>
      </c>
      <c r="B2" s="254" t="s">
        <v>229</v>
      </c>
      <c r="C2" s="255" t="s">
        <v>228</v>
      </c>
      <c r="D2" s="256" t="s">
        <v>226</v>
      </c>
      <c r="E2" s="254" t="s">
        <v>222</v>
      </c>
      <c r="F2" s="254" t="s">
        <v>925</v>
      </c>
      <c r="G2" s="255" t="s">
        <v>228</v>
      </c>
      <c r="H2" s="256" t="s">
        <v>226</v>
      </c>
      <c r="I2" s="257" t="s">
        <v>217</v>
      </c>
      <c r="J2" s="257" t="s">
        <v>217</v>
      </c>
      <c r="K2" s="257" t="s">
        <v>217</v>
      </c>
      <c r="L2" s="257" t="s">
        <v>217</v>
      </c>
      <c r="M2" s="257" t="s">
        <v>226</v>
      </c>
      <c r="N2" s="150" t="s">
        <v>13</v>
      </c>
      <c r="O2" s="150" t="s">
        <v>19</v>
      </c>
      <c r="P2" s="150" t="s">
        <v>8</v>
      </c>
      <c r="Q2" s="150" t="s">
        <v>9</v>
      </c>
      <c r="R2" s="150" t="s">
        <v>49</v>
      </c>
      <c r="S2" s="150" t="s">
        <v>225</v>
      </c>
      <c r="T2" s="150" t="s">
        <v>47</v>
      </c>
      <c r="U2" s="150" t="s">
        <v>10</v>
      </c>
      <c r="V2" s="150" t="s">
        <v>119</v>
      </c>
      <c r="W2" s="150" t="s">
        <v>120</v>
      </c>
      <c r="X2" s="150" t="s">
        <v>5</v>
      </c>
      <c r="Y2" s="150" t="s">
        <v>20</v>
      </c>
      <c r="Z2" s="150" t="s">
        <v>21</v>
      </c>
      <c r="AA2" s="150" t="s">
        <v>11</v>
      </c>
      <c r="AB2" s="150" t="s">
        <v>51</v>
      </c>
      <c r="AC2" s="150" t="s">
        <v>12</v>
      </c>
      <c r="AD2" s="150" t="s">
        <v>4</v>
      </c>
      <c r="AE2" s="150" t="s">
        <v>16</v>
      </c>
      <c r="AF2" s="150" t="s">
        <v>6</v>
      </c>
      <c r="AG2" s="150" t="s">
        <v>15</v>
      </c>
      <c r="AH2" s="150" t="s">
        <v>14</v>
      </c>
      <c r="AI2" s="150" t="s">
        <v>7</v>
      </c>
      <c r="AJ2" s="150" t="s">
        <v>17</v>
      </c>
      <c r="AK2" s="150" t="s">
        <v>18</v>
      </c>
      <c r="AL2" s="250" t="s">
        <v>664</v>
      </c>
      <c r="AM2" s="250" t="s">
        <v>664</v>
      </c>
      <c r="AN2" s="250" t="s">
        <v>664</v>
      </c>
      <c r="AO2" s="250" t="s">
        <v>664</v>
      </c>
    </row>
    <row r="3" spans="1:41" s="148" customFormat="1">
      <c r="A3" s="263">
        <v>0</v>
      </c>
      <c r="B3" s="251">
        <v>1</v>
      </c>
      <c r="C3" s="252">
        <v>2</v>
      </c>
      <c r="D3" s="251">
        <v>3</v>
      </c>
      <c r="E3" s="252">
        <v>4</v>
      </c>
      <c r="F3" s="252">
        <v>5</v>
      </c>
      <c r="G3" s="251">
        <v>6</v>
      </c>
      <c r="H3" s="252">
        <v>7</v>
      </c>
      <c r="I3" s="252">
        <v>8</v>
      </c>
      <c r="J3" s="251">
        <v>9</v>
      </c>
      <c r="K3" s="252">
        <v>10</v>
      </c>
      <c r="L3" s="252">
        <v>11</v>
      </c>
      <c r="M3" s="251">
        <v>12</v>
      </c>
      <c r="N3" s="252">
        <v>13</v>
      </c>
      <c r="O3" s="252">
        <v>14</v>
      </c>
      <c r="P3" s="251">
        <v>15</v>
      </c>
      <c r="Q3" s="252">
        <v>16</v>
      </c>
      <c r="R3" s="252">
        <v>17</v>
      </c>
      <c r="S3" s="251">
        <v>18</v>
      </c>
      <c r="T3" s="252">
        <v>19</v>
      </c>
      <c r="U3" s="252">
        <v>20</v>
      </c>
      <c r="V3" s="251">
        <v>21</v>
      </c>
      <c r="W3" s="252">
        <v>22</v>
      </c>
      <c r="X3" s="252">
        <v>23</v>
      </c>
      <c r="Y3" s="251">
        <v>24</v>
      </c>
      <c r="Z3" s="252">
        <v>25</v>
      </c>
      <c r="AA3" s="252">
        <v>26</v>
      </c>
      <c r="AB3" s="251">
        <v>27</v>
      </c>
      <c r="AC3" s="252">
        <v>28</v>
      </c>
      <c r="AD3" s="252">
        <v>29</v>
      </c>
      <c r="AE3" s="251">
        <v>30</v>
      </c>
      <c r="AF3" s="252">
        <v>31</v>
      </c>
      <c r="AG3" s="252">
        <v>32</v>
      </c>
      <c r="AH3" s="251">
        <v>33</v>
      </c>
      <c r="AI3" s="252">
        <v>34</v>
      </c>
      <c r="AJ3" s="252">
        <v>35</v>
      </c>
      <c r="AK3" s="251">
        <v>36</v>
      </c>
      <c r="AL3" s="253"/>
      <c r="AM3" s="253"/>
      <c r="AN3" s="253"/>
      <c r="AO3" s="253"/>
    </row>
    <row r="4" spans="1:41" ht="57.75" customHeight="1">
      <c r="A4" s="264" t="str">
        <f>IF($AO4=$C4, "Код_ОО+МСУ_верно", "Требуется проверка кода ОО или МСУ, кроме 101, 102,103")</f>
        <v>Требуется проверка кода ОО или МСУ, кроме 101, 102,103</v>
      </c>
      <c r="B4" s="243">
        <v>1</v>
      </c>
      <c r="C4" s="244">
        <v>128</v>
      </c>
      <c r="D4" s="258" t="str">
        <f t="shared" ref="D4:D35" si="0">IFERROR(VLOOKUP(C4,msu,2,0),"")</f>
        <v>Оленинский муниципальный округ</v>
      </c>
      <c r="E4" s="236"/>
      <c r="F4" s="236" t="s">
        <v>959</v>
      </c>
      <c r="G4" s="244">
        <v>40001</v>
      </c>
      <c r="H4" s="259" t="str">
        <f t="shared" ref="H4:H35" si="1">IFERROR(VLOOKUP(G4,oo,2,0),"")</f>
        <v>МОУ СОШ № 1</v>
      </c>
      <c r="I4" s="236">
        <v>4</v>
      </c>
      <c r="J4" s="236"/>
      <c r="K4" s="236"/>
      <c r="L4" s="236"/>
      <c r="M4" s="311">
        <f>COUNTA(N4:AK4)</f>
        <v>2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 t="s">
        <v>219</v>
      </c>
      <c r="Z4" s="236"/>
      <c r="AA4" s="236"/>
      <c r="AB4" s="236"/>
      <c r="AC4" s="236"/>
      <c r="AD4" s="236" t="s">
        <v>218</v>
      </c>
      <c r="AE4" s="236"/>
      <c r="AF4" s="236"/>
      <c r="AG4" s="236"/>
      <c r="AH4" s="236"/>
      <c r="AI4" s="236"/>
      <c r="AJ4" s="236"/>
      <c r="AK4" s="236"/>
      <c r="AL4" s="260" t="str">
        <f>IF($I4&lt;5,"нет",IF($I4&gt;9,"нет","да"))</f>
        <v>нет</v>
      </c>
      <c r="AM4" s="260" t="str">
        <f>IF($I4&lt;=9,"нет","да")</f>
        <v>нет</v>
      </c>
      <c r="AN4" s="260">
        <f>COUNTIF(N4:AK4,"призер")+COUNTIF(N4:AK4,"победитель")</f>
        <v>1</v>
      </c>
      <c r="AO4" s="260">
        <f>IF(LEN(G4)=5,LEFT(G4,1)+100,LEFT(G4,2)+100)</f>
        <v>104</v>
      </c>
    </row>
    <row r="5" spans="1:41" ht="52.2">
      <c r="A5" s="264" t="str">
        <f>IF($AO5=$C5, "Код_ОО+МСУ_верно", "Требуется проверка кода ОО или МСУ, кроме 101, 102,103")</f>
        <v>Требуется проверка кода ОО или МСУ, кроме 101, 102,103</v>
      </c>
      <c r="B5" s="243">
        <v>2</v>
      </c>
      <c r="C5" s="244">
        <v>128</v>
      </c>
      <c r="D5" s="258" t="str">
        <f t="shared" si="0"/>
        <v>Оленинский муниципальный округ</v>
      </c>
      <c r="E5" s="236"/>
      <c r="F5" s="236" t="s">
        <v>960</v>
      </c>
      <c r="G5" s="244">
        <v>40002</v>
      </c>
      <c r="H5" s="259" t="str">
        <f t="shared" si="1"/>
        <v>МОУ СОШ №2</v>
      </c>
      <c r="I5" s="236">
        <v>4</v>
      </c>
      <c r="J5" s="236"/>
      <c r="K5" s="236"/>
      <c r="L5" s="236"/>
      <c r="M5" s="311">
        <f>COUNTA(N5:AK5)</f>
        <v>0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60" t="str">
        <f t="shared" ref="AL5:AL68" si="2">IF($I5&lt;5,"нет",IF($I5&gt;9,"нет","да"))</f>
        <v>нет</v>
      </c>
      <c r="AM5" s="260" t="str">
        <f>IF($I5&lt;=9,"нет","да")</f>
        <v>нет</v>
      </c>
      <c r="AN5" s="260">
        <f t="shared" ref="AN5:AN68" si="3">COUNTIF(N5:AK5,"призер")+COUNTIF(N5:AK5,"победитель")</f>
        <v>0</v>
      </c>
      <c r="AO5" s="260">
        <f t="shared" ref="AO5:AO68" si="4">IF(LEN(G5)=5,LEFT(G5,1)+100,LEFT(G5,2)+100)</f>
        <v>104</v>
      </c>
    </row>
    <row r="6" spans="1:41" ht="52.2">
      <c r="A6" s="264" t="str">
        <f>IF($AO6=$C6, "Код_ОО+МСУ_верно", "Требуется проверка кода ОО или МСУ, кроме 101, 102,103")</f>
        <v>Требуется проверка кода ОО или МСУ, кроме 101, 102,103</v>
      </c>
      <c r="B6" s="243">
        <v>3</v>
      </c>
      <c r="C6" s="244">
        <v>128</v>
      </c>
      <c r="D6" s="258" t="str">
        <f t="shared" si="0"/>
        <v>Оленинский муниципальный округ</v>
      </c>
      <c r="E6" s="236"/>
      <c r="F6" s="236" t="s">
        <v>961</v>
      </c>
      <c r="G6" s="244">
        <v>60001</v>
      </c>
      <c r="H6" s="259" t="str">
        <f t="shared" si="1"/>
        <v>МОУ АСОШ №1</v>
      </c>
      <c r="I6" s="236">
        <v>6</v>
      </c>
      <c r="J6" s="236"/>
      <c r="K6" s="236"/>
      <c r="L6" s="236"/>
      <c r="M6" s="311">
        <f t="shared" ref="M6:M69" si="5">COUNTA(N6:AK6)</f>
        <v>1</v>
      </c>
      <c r="N6" s="236"/>
      <c r="O6" s="236"/>
      <c r="P6" s="236"/>
      <c r="Q6" s="236" t="s">
        <v>219</v>
      </c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60" t="str">
        <f t="shared" si="2"/>
        <v>да</v>
      </c>
      <c r="AM6" s="260" t="str">
        <f t="shared" ref="AM6:AM69" si="6">IF($I6&lt;=9,"нет","да")</f>
        <v>нет</v>
      </c>
      <c r="AN6" s="260">
        <f t="shared" si="3"/>
        <v>1</v>
      </c>
      <c r="AO6" s="260">
        <f t="shared" si="4"/>
        <v>106</v>
      </c>
    </row>
    <row r="7" spans="1:41" ht="52.2">
      <c r="A7" s="264" t="str">
        <f>IF($AO7=$C7, "Код_ОО+МСУ_верно", "Требуется проверка кода ОО или МСУ, кроме 101, 102,103")</f>
        <v>Требуется проверка кода ОО или МСУ, кроме 101, 102,103</v>
      </c>
      <c r="B7" s="243">
        <v>4</v>
      </c>
      <c r="C7" s="244">
        <v>128</v>
      </c>
      <c r="D7" s="258" t="str">
        <f t="shared" si="0"/>
        <v>Оленинский муниципальный округ</v>
      </c>
      <c r="E7" s="236"/>
      <c r="F7" s="261" t="s">
        <v>962</v>
      </c>
      <c r="G7" s="244">
        <v>90004</v>
      </c>
      <c r="H7" s="259" t="str">
        <f t="shared" si="1"/>
        <v>МБОУ "СОШ №12"</v>
      </c>
      <c r="I7" s="236">
        <v>9</v>
      </c>
      <c r="J7" s="236"/>
      <c r="K7" s="236"/>
      <c r="L7" s="236"/>
      <c r="M7" s="311">
        <f t="shared" si="5"/>
        <v>1</v>
      </c>
      <c r="N7" s="236"/>
      <c r="O7" s="236"/>
      <c r="P7" s="236"/>
      <c r="Q7" s="236" t="s">
        <v>218</v>
      </c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60" t="str">
        <f t="shared" si="2"/>
        <v>да</v>
      </c>
      <c r="AM7" s="260" t="str">
        <f t="shared" si="6"/>
        <v>нет</v>
      </c>
      <c r="AN7" s="260">
        <f t="shared" si="3"/>
        <v>0</v>
      </c>
      <c r="AO7" s="260">
        <f t="shared" si="4"/>
        <v>109</v>
      </c>
    </row>
    <row r="8" spans="1:41">
      <c r="A8" s="264" t="e">
        <f t="shared" ref="A8:A71" si="7">IF($AO8=$C8, "Код_ОО+МСУ_верно", "Требуется проверка кода ОО или МСУ, кроме 101, 102,103")</f>
        <v>#VALUE!</v>
      </c>
      <c r="B8" s="243">
        <v>5</v>
      </c>
      <c r="C8" s="244"/>
      <c r="D8" s="258" t="str">
        <f t="shared" si="0"/>
        <v/>
      </c>
      <c r="E8" s="236"/>
      <c r="F8" s="236"/>
      <c r="G8" s="244"/>
      <c r="H8" s="259" t="str">
        <f t="shared" si="1"/>
        <v/>
      </c>
      <c r="I8" s="236"/>
      <c r="J8" s="236"/>
      <c r="K8" s="236"/>
      <c r="L8" s="236"/>
      <c r="M8" s="311">
        <f t="shared" si="5"/>
        <v>0</v>
      </c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60" t="str">
        <f t="shared" si="2"/>
        <v>нет</v>
      </c>
      <c r="AM8" s="260" t="str">
        <f t="shared" si="6"/>
        <v>нет</v>
      </c>
      <c r="AN8" s="260">
        <f t="shared" si="3"/>
        <v>0</v>
      </c>
      <c r="AO8" s="260" t="e">
        <f t="shared" si="4"/>
        <v>#VALUE!</v>
      </c>
    </row>
    <row r="9" spans="1:41">
      <c r="A9" s="264" t="e">
        <f t="shared" si="7"/>
        <v>#VALUE!</v>
      </c>
      <c r="B9" s="243">
        <v>6</v>
      </c>
      <c r="C9" s="244"/>
      <c r="D9" s="258" t="str">
        <f t="shared" si="0"/>
        <v/>
      </c>
      <c r="E9" s="236"/>
      <c r="F9" s="236"/>
      <c r="G9" s="244"/>
      <c r="H9" s="259" t="str">
        <f t="shared" si="1"/>
        <v/>
      </c>
      <c r="I9" s="236"/>
      <c r="J9" s="236"/>
      <c r="K9" s="236"/>
      <c r="L9" s="236"/>
      <c r="M9" s="311">
        <f t="shared" si="5"/>
        <v>0</v>
      </c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60" t="str">
        <f t="shared" si="2"/>
        <v>нет</v>
      </c>
      <c r="AM9" s="260" t="str">
        <f t="shared" si="6"/>
        <v>нет</v>
      </c>
      <c r="AN9" s="260">
        <f t="shared" si="3"/>
        <v>0</v>
      </c>
      <c r="AO9" s="260" t="e">
        <f t="shared" si="4"/>
        <v>#VALUE!</v>
      </c>
    </row>
    <row r="10" spans="1:41" ht="34.5" customHeight="1">
      <c r="A10" s="264" t="e">
        <f t="shared" si="7"/>
        <v>#VALUE!</v>
      </c>
      <c r="B10" s="243">
        <v>7</v>
      </c>
      <c r="C10" s="244"/>
      <c r="D10" s="258" t="str">
        <f t="shared" si="0"/>
        <v/>
      </c>
      <c r="E10" s="236"/>
      <c r="F10" s="236"/>
      <c r="G10" s="244"/>
      <c r="H10" s="259" t="str">
        <f t="shared" si="1"/>
        <v/>
      </c>
      <c r="I10" s="236"/>
      <c r="J10" s="236"/>
      <c r="K10" s="236"/>
      <c r="L10" s="236"/>
      <c r="M10" s="311">
        <f t="shared" si="5"/>
        <v>0</v>
      </c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60" t="str">
        <f t="shared" si="2"/>
        <v>нет</v>
      </c>
      <c r="AM10" s="260" t="str">
        <f t="shared" si="6"/>
        <v>нет</v>
      </c>
      <c r="AN10" s="260">
        <f t="shared" si="3"/>
        <v>0</v>
      </c>
      <c r="AO10" s="260" t="e">
        <f t="shared" si="4"/>
        <v>#VALUE!</v>
      </c>
    </row>
    <row r="11" spans="1:41">
      <c r="A11" s="264" t="e">
        <f t="shared" si="7"/>
        <v>#VALUE!</v>
      </c>
      <c r="B11" s="243">
        <v>8</v>
      </c>
      <c r="C11" s="244"/>
      <c r="D11" s="258" t="str">
        <f t="shared" si="0"/>
        <v/>
      </c>
      <c r="E11" s="236"/>
      <c r="F11" s="236"/>
      <c r="G11" s="244"/>
      <c r="H11" s="259" t="str">
        <f t="shared" si="1"/>
        <v/>
      </c>
      <c r="I11" s="236"/>
      <c r="J11" s="236"/>
      <c r="K11" s="236"/>
      <c r="L11" s="236"/>
      <c r="M11" s="311">
        <f t="shared" si="5"/>
        <v>0</v>
      </c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60" t="str">
        <f t="shared" si="2"/>
        <v>нет</v>
      </c>
      <c r="AM11" s="260" t="str">
        <f t="shared" si="6"/>
        <v>нет</v>
      </c>
      <c r="AN11" s="260">
        <f t="shared" si="3"/>
        <v>0</v>
      </c>
      <c r="AO11" s="260" t="e">
        <f t="shared" si="4"/>
        <v>#VALUE!</v>
      </c>
    </row>
    <row r="12" spans="1:41">
      <c r="A12" s="264" t="e">
        <f t="shared" si="7"/>
        <v>#VALUE!</v>
      </c>
      <c r="B12" s="243">
        <v>9</v>
      </c>
      <c r="C12" s="244"/>
      <c r="D12" s="258" t="str">
        <f t="shared" si="0"/>
        <v/>
      </c>
      <c r="E12" s="236"/>
      <c r="F12" s="236"/>
      <c r="G12" s="244"/>
      <c r="H12" s="259" t="str">
        <f t="shared" si="1"/>
        <v/>
      </c>
      <c r="I12" s="236"/>
      <c r="J12" s="236"/>
      <c r="K12" s="236"/>
      <c r="L12" s="236"/>
      <c r="M12" s="311">
        <f t="shared" si="5"/>
        <v>0</v>
      </c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60" t="str">
        <f t="shared" si="2"/>
        <v>нет</v>
      </c>
      <c r="AM12" s="260" t="str">
        <f t="shared" si="6"/>
        <v>нет</v>
      </c>
      <c r="AN12" s="260">
        <f t="shared" si="3"/>
        <v>0</v>
      </c>
      <c r="AO12" s="260" t="e">
        <f t="shared" si="4"/>
        <v>#VALUE!</v>
      </c>
    </row>
    <row r="13" spans="1:41">
      <c r="A13" s="264" t="e">
        <f t="shared" si="7"/>
        <v>#VALUE!</v>
      </c>
      <c r="B13" s="243">
        <v>10</v>
      </c>
      <c r="C13" s="244"/>
      <c r="D13" s="258" t="str">
        <f t="shared" si="0"/>
        <v/>
      </c>
      <c r="E13" s="236"/>
      <c r="F13" s="236"/>
      <c r="G13" s="244"/>
      <c r="H13" s="259" t="str">
        <f t="shared" si="1"/>
        <v/>
      </c>
      <c r="I13" s="236"/>
      <c r="J13" s="236"/>
      <c r="K13" s="236"/>
      <c r="L13" s="236"/>
      <c r="M13" s="311">
        <f t="shared" si="5"/>
        <v>0</v>
      </c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60" t="str">
        <f t="shared" si="2"/>
        <v>нет</v>
      </c>
      <c r="AM13" s="260" t="str">
        <f t="shared" si="6"/>
        <v>нет</v>
      </c>
      <c r="AN13" s="260">
        <f t="shared" si="3"/>
        <v>0</v>
      </c>
      <c r="AO13" s="260" t="e">
        <f t="shared" si="4"/>
        <v>#VALUE!</v>
      </c>
    </row>
    <row r="14" spans="1:41">
      <c r="A14" s="264" t="e">
        <f t="shared" si="7"/>
        <v>#VALUE!</v>
      </c>
      <c r="B14" s="243">
        <v>11</v>
      </c>
      <c r="C14" s="244"/>
      <c r="D14" s="258" t="str">
        <f t="shared" si="0"/>
        <v/>
      </c>
      <c r="E14" s="236"/>
      <c r="F14" s="236"/>
      <c r="G14" s="244"/>
      <c r="H14" s="259" t="str">
        <f t="shared" si="1"/>
        <v/>
      </c>
      <c r="I14" s="236"/>
      <c r="J14" s="236"/>
      <c r="K14" s="236"/>
      <c r="L14" s="236"/>
      <c r="M14" s="311">
        <f t="shared" si="5"/>
        <v>0</v>
      </c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60" t="str">
        <f t="shared" si="2"/>
        <v>нет</v>
      </c>
      <c r="AM14" s="260" t="str">
        <f t="shared" si="6"/>
        <v>нет</v>
      </c>
      <c r="AN14" s="260">
        <f t="shared" si="3"/>
        <v>0</v>
      </c>
      <c r="AO14" s="260" t="e">
        <f t="shared" si="4"/>
        <v>#VALUE!</v>
      </c>
    </row>
    <row r="15" spans="1:41">
      <c r="A15" s="264" t="e">
        <f t="shared" si="7"/>
        <v>#VALUE!</v>
      </c>
      <c r="B15" s="243">
        <v>12</v>
      </c>
      <c r="C15" s="244"/>
      <c r="D15" s="258" t="str">
        <f t="shared" si="0"/>
        <v/>
      </c>
      <c r="E15" s="236"/>
      <c r="F15" s="236"/>
      <c r="G15" s="244"/>
      <c r="H15" s="259" t="str">
        <f t="shared" si="1"/>
        <v/>
      </c>
      <c r="I15" s="236"/>
      <c r="J15" s="236"/>
      <c r="K15" s="236"/>
      <c r="L15" s="236"/>
      <c r="M15" s="311">
        <f t="shared" si="5"/>
        <v>0</v>
      </c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60" t="str">
        <f t="shared" si="2"/>
        <v>нет</v>
      </c>
      <c r="AM15" s="260" t="str">
        <f t="shared" si="6"/>
        <v>нет</v>
      </c>
      <c r="AN15" s="260">
        <f t="shared" si="3"/>
        <v>0</v>
      </c>
      <c r="AO15" s="260" t="e">
        <f t="shared" si="4"/>
        <v>#VALUE!</v>
      </c>
    </row>
    <row r="16" spans="1:41">
      <c r="A16" s="264" t="e">
        <f t="shared" si="7"/>
        <v>#VALUE!</v>
      </c>
      <c r="B16" s="243">
        <v>13</v>
      </c>
      <c r="C16" s="244"/>
      <c r="D16" s="258" t="str">
        <f t="shared" si="0"/>
        <v/>
      </c>
      <c r="E16" s="236"/>
      <c r="F16" s="236"/>
      <c r="G16" s="244"/>
      <c r="H16" s="259" t="str">
        <f t="shared" si="1"/>
        <v/>
      </c>
      <c r="I16" s="236"/>
      <c r="J16" s="236"/>
      <c r="K16" s="236"/>
      <c r="L16" s="236"/>
      <c r="M16" s="311">
        <f t="shared" si="5"/>
        <v>0</v>
      </c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60" t="str">
        <f t="shared" si="2"/>
        <v>нет</v>
      </c>
      <c r="AM16" s="260" t="str">
        <f t="shared" si="6"/>
        <v>нет</v>
      </c>
      <c r="AN16" s="260">
        <f t="shared" si="3"/>
        <v>0</v>
      </c>
      <c r="AO16" s="260" t="e">
        <f t="shared" si="4"/>
        <v>#VALUE!</v>
      </c>
    </row>
    <row r="17" spans="1:41">
      <c r="A17" s="264" t="e">
        <f t="shared" si="7"/>
        <v>#VALUE!</v>
      </c>
      <c r="B17" s="243">
        <v>14</v>
      </c>
      <c r="C17" s="244"/>
      <c r="D17" s="258" t="str">
        <f t="shared" si="0"/>
        <v/>
      </c>
      <c r="E17" s="236"/>
      <c r="F17" s="236"/>
      <c r="G17" s="244"/>
      <c r="H17" s="259" t="str">
        <f t="shared" si="1"/>
        <v/>
      </c>
      <c r="I17" s="236"/>
      <c r="J17" s="236"/>
      <c r="K17" s="236"/>
      <c r="L17" s="236"/>
      <c r="M17" s="311">
        <f t="shared" si="5"/>
        <v>0</v>
      </c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60" t="str">
        <f t="shared" si="2"/>
        <v>нет</v>
      </c>
      <c r="AM17" s="260" t="str">
        <f t="shared" si="6"/>
        <v>нет</v>
      </c>
      <c r="AN17" s="260">
        <f t="shared" si="3"/>
        <v>0</v>
      </c>
      <c r="AO17" s="260" t="e">
        <f t="shared" si="4"/>
        <v>#VALUE!</v>
      </c>
    </row>
    <row r="18" spans="1:41">
      <c r="A18" s="264" t="e">
        <f t="shared" si="7"/>
        <v>#VALUE!</v>
      </c>
      <c r="B18" s="243">
        <v>15</v>
      </c>
      <c r="C18" s="244"/>
      <c r="D18" s="258" t="str">
        <f t="shared" si="0"/>
        <v/>
      </c>
      <c r="E18" s="236"/>
      <c r="F18" s="236"/>
      <c r="G18" s="244"/>
      <c r="H18" s="259" t="str">
        <f t="shared" si="1"/>
        <v/>
      </c>
      <c r="I18" s="236"/>
      <c r="J18" s="236"/>
      <c r="K18" s="236"/>
      <c r="L18" s="236"/>
      <c r="M18" s="311">
        <f t="shared" si="5"/>
        <v>0</v>
      </c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60" t="str">
        <f t="shared" si="2"/>
        <v>нет</v>
      </c>
      <c r="AM18" s="260" t="str">
        <f t="shared" si="6"/>
        <v>нет</v>
      </c>
      <c r="AN18" s="260">
        <f t="shared" si="3"/>
        <v>0</v>
      </c>
      <c r="AO18" s="260" t="e">
        <f t="shared" si="4"/>
        <v>#VALUE!</v>
      </c>
    </row>
    <row r="19" spans="1:41">
      <c r="A19" s="264" t="e">
        <f t="shared" si="7"/>
        <v>#VALUE!</v>
      </c>
      <c r="B19" s="243">
        <v>16</v>
      </c>
      <c r="C19" s="244"/>
      <c r="D19" s="258" t="str">
        <f t="shared" si="0"/>
        <v/>
      </c>
      <c r="E19" s="236"/>
      <c r="F19" s="236"/>
      <c r="G19" s="244"/>
      <c r="H19" s="259" t="str">
        <f t="shared" si="1"/>
        <v/>
      </c>
      <c r="I19" s="236"/>
      <c r="J19" s="236"/>
      <c r="K19" s="236"/>
      <c r="L19" s="236"/>
      <c r="M19" s="311">
        <f t="shared" si="5"/>
        <v>0</v>
      </c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60" t="str">
        <f t="shared" si="2"/>
        <v>нет</v>
      </c>
      <c r="AM19" s="260" t="str">
        <f t="shared" si="6"/>
        <v>нет</v>
      </c>
      <c r="AN19" s="260">
        <f t="shared" si="3"/>
        <v>0</v>
      </c>
      <c r="AO19" s="260" t="e">
        <f t="shared" si="4"/>
        <v>#VALUE!</v>
      </c>
    </row>
    <row r="20" spans="1:41">
      <c r="A20" s="264" t="e">
        <f t="shared" si="7"/>
        <v>#VALUE!</v>
      </c>
      <c r="B20" s="243">
        <v>17</v>
      </c>
      <c r="C20" s="244"/>
      <c r="D20" s="258" t="str">
        <f t="shared" si="0"/>
        <v/>
      </c>
      <c r="E20" s="236"/>
      <c r="F20" s="236"/>
      <c r="G20" s="244"/>
      <c r="H20" s="259" t="str">
        <f t="shared" si="1"/>
        <v/>
      </c>
      <c r="I20" s="236"/>
      <c r="J20" s="236"/>
      <c r="K20" s="236"/>
      <c r="L20" s="236"/>
      <c r="M20" s="311">
        <f t="shared" si="5"/>
        <v>0</v>
      </c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60" t="str">
        <f t="shared" si="2"/>
        <v>нет</v>
      </c>
      <c r="AM20" s="260" t="str">
        <f t="shared" si="6"/>
        <v>нет</v>
      </c>
      <c r="AN20" s="260">
        <f t="shared" si="3"/>
        <v>0</v>
      </c>
      <c r="AO20" s="260" t="e">
        <f t="shared" si="4"/>
        <v>#VALUE!</v>
      </c>
    </row>
    <row r="21" spans="1:41">
      <c r="A21" s="264" t="e">
        <f t="shared" si="7"/>
        <v>#VALUE!</v>
      </c>
      <c r="B21" s="243">
        <v>18</v>
      </c>
      <c r="C21" s="244"/>
      <c r="D21" s="258" t="str">
        <f t="shared" si="0"/>
        <v/>
      </c>
      <c r="E21" s="236"/>
      <c r="F21" s="236"/>
      <c r="G21" s="244"/>
      <c r="H21" s="259" t="str">
        <f t="shared" si="1"/>
        <v/>
      </c>
      <c r="I21" s="236"/>
      <c r="J21" s="236"/>
      <c r="K21" s="236"/>
      <c r="L21" s="236"/>
      <c r="M21" s="311">
        <f t="shared" si="5"/>
        <v>0</v>
      </c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60" t="str">
        <f t="shared" si="2"/>
        <v>нет</v>
      </c>
      <c r="AM21" s="260" t="str">
        <f t="shared" si="6"/>
        <v>нет</v>
      </c>
      <c r="AN21" s="260">
        <f t="shared" si="3"/>
        <v>0</v>
      </c>
      <c r="AO21" s="260" t="e">
        <f t="shared" si="4"/>
        <v>#VALUE!</v>
      </c>
    </row>
    <row r="22" spans="1:41">
      <c r="A22" s="264" t="e">
        <f t="shared" si="7"/>
        <v>#VALUE!</v>
      </c>
      <c r="B22" s="243">
        <v>19</v>
      </c>
      <c r="C22" s="244"/>
      <c r="D22" s="258" t="str">
        <f t="shared" si="0"/>
        <v/>
      </c>
      <c r="E22" s="236"/>
      <c r="F22" s="236"/>
      <c r="G22" s="244"/>
      <c r="H22" s="259" t="str">
        <f t="shared" si="1"/>
        <v/>
      </c>
      <c r="I22" s="236"/>
      <c r="J22" s="236"/>
      <c r="K22" s="236"/>
      <c r="L22" s="236"/>
      <c r="M22" s="311">
        <f t="shared" si="5"/>
        <v>0</v>
      </c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60" t="str">
        <f t="shared" si="2"/>
        <v>нет</v>
      </c>
      <c r="AM22" s="260" t="str">
        <f t="shared" si="6"/>
        <v>нет</v>
      </c>
      <c r="AN22" s="260">
        <f t="shared" si="3"/>
        <v>0</v>
      </c>
      <c r="AO22" s="260" t="e">
        <f t="shared" si="4"/>
        <v>#VALUE!</v>
      </c>
    </row>
    <row r="23" spans="1:41">
      <c r="A23" s="264" t="e">
        <f t="shared" si="7"/>
        <v>#VALUE!</v>
      </c>
      <c r="B23" s="243">
        <v>20</v>
      </c>
      <c r="C23" s="244"/>
      <c r="D23" s="258" t="str">
        <f t="shared" si="0"/>
        <v/>
      </c>
      <c r="E23" s="236"/>
      <c r="F23" s="236"/>
      <c r="G23" s="244"/>
      <c r="H23" s="259" t="str">
        <f t="shared" si="1"/>
        <v/>
      </c>
      <c r="I23" s="236"/>
      <c r="J23" s="236"/>
      <c r="K23" s="236"/>
      <c r="L23" s="236"/>
      <c r="M23" s="311">
        <f t="shared" si="5"/>
        <v>0</v>
      </c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60" t="str">
        <f t="shared" si="2"/>
        <v>нет</v>
      </c>
      <c r="AM23" s="260" t="str">
        <f t="shared" si="6"/>
        <v>нет</v>
      </c>
      <c r="AN23" s="260">
        <f t="shared" si="3"/>
        <v>0</v>
      </c>
      <c r="AO23" s="260" t="e">
        <f t="shared" si="4"/>
        <v>#VALUE!</v>
      </c>
    </row>
    <row r="24" spans="1:41">
      <c r="A24" s="264" t="e">
        <f t="shared" si="7"/>
        <v>#VALUE!</v>
      </c>
      <c r="B24" s="243">
        <v>21</v>
      </c>
      <c r="C24" s="244"/>
      <c r="D24" s="258" t="str">
        <f t="shared" si="0"/>
        <v/>
      </c>
      <c r="E24" s="236"/>
      <c r="F24" s="236"/>
      <c r="G24" s="244"/>
      <c r="H24" s="259" t="str">
        <f t="shared" si="1"/>
        <v/>
      </c>
      <c r="I24" s="236"/>
      <c r="J24" s="236"/>
      <c r="K24" s="236"/>
      <c r="L24" s="236"/>
      <c r="M24" s="311">
        <f t="shared" si="5"/>
        <v>0</v>
      </c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60" t="str">
        <f t="shared" si="2"/>
        <v>нет</v>
      </c>
      <c r="AM24" s="260" t="str">
        <f t="shared" si="6"/>
        <v>нет</v>
      </c>
      <c r="AN24" s="260">
        <f t="shared" si="3"/>
        <v>0</v>
      </c>
      <c r="AO24" s="260" t="e">
        <f t="shared" si="4"/>
        <v>#VALUE!</v>
      </c>
    </row>
    <row r="25" spans="1:41">
      <c r="A25" s="264" t="e">
        <f t="shared" si="7"/>
        <v>#VALUE!</v>
      </c>
      <c r="B25" s="243">
        <v>22</v>
      </c>
      <c r="C25" s="244"/>
      <c r="D25" s="258" t="str">
        <f t="shared" si="0"/>
        <v/>
      </c>
      <c r="E25" s="236"/>
      <c r="F25" s="236"/>
      <c r="G25" s="244"/>
      <c r="H25" s="259" t="str">
        <f t="shared" si="1"/>
        <v/>
      </c>
      <c r="I25" s="236"/>
      <c r="J25" s="236"/>
      <c r="K25" s="236"/>
      <c r="L25" s="236"/>
      <c r="M25" s="311">
        <f t="shared" si="5"/>
        <v>0</v>
      </c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60" t="str">
        <f t="shared" si="2"/>
        <v>нет</v>
      </c>
      <c r="AM25" s="260" t="str">
        <f t="shared" si="6"/>
        <v>нет</v>
      </c>
      <c r="AN25" s="260">
        <f t="shared" si="3"/>
        <v>0</v>
      </c>
      <c r="AO25" s="260" t="e">
        <f t="shared" si="4"/>
        <v>#VALUE!</v>
      </c>
    </row>
    <row r="26" spans="1:41">
      <c r="A26" s="264" t="e">
        <f t="shared" si="7"/>
        <v>#VALUE!</v>
      </c>
      <c r="B26" s="243">
        <v>23</v>
      </c>
      <c r="C26" s="244"/>
      <c r="D26" s="258" t="str">
        <f t="shared" si="0"/>
        <v/>
      </c>
      <c r="E26" s="236"/>
      <c r="F26" s="236"/>
      <c r="G26" s="244"/>
      <c r="H26" s="259" t="str">
        <f t="shared" si="1"/>
        <v/>
      </c>
      <c r="I26" s="236"/>
      <c r="J26" s="236"/>
      <c r="K26" s="236"/>
      <c r="L26" s="236"/>
      <c r="M26" s="311">
        <f t="shared" si="5"/>
        <v>0</v>
      </c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60" t="str">
        <f t="shared" si="2"/>
        <v>нет</v>
      </c>
      <c r="AM26" s="260" t="str">
        <f t="shared" si="6"/>
        <v>нет</v>
      </c>
      <c r="AN26" s="260">
        <f t="shared" si="3"/>
        <v>0</v>
      </c>
      <c r="AO26" s="260" t="e">
        <f t="shared" si="4"/>
        <v>#VALUE!</v>
      </c>
    </row>
    <row r="27" spans="1:41">
      <c r="A27" s="264" t="e">
        <f t="shared" si="7"/>
        <v>#VALUE!</v>
      </c>
      <c r="B27" s="243">
        <v>24</v>
      </c>
      <c r="C27" s="244"/>
      <c r="D27" s="258" t="str">
        <f t="shared" si="0"/>
        <v/>
      </c>
      <c r="E27" s="236"/>
      <c r="F27" s="236"/>
      <c r="G27" s="244"/>
      <c r="H27" s="259" t="str">
        <f t="shared" si="1"/>
        <v/>
      </c>
      <c r="I27" s="236"/>
      <c r="J27" s="236"/>
      <c r="K27" s="236"/>
      <c r="L27" s="236"/>
      <c r="M27" s="311">
        <f t="shared" si="5"/>
        <v>0</v>
      </c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60" t="str">
        <f t="shared" si="2"/>
        <v>нет</v>
      </c>
      <c r="AM27" s="260" t="str">
        <f t="shared" si="6"/>
        <v>нет</v>
      </c>
      <c r="AN27" s="260">
        <f t="shared" si="3"/>
        <v>0</v>
      </c>
      <c r="AO27" s="260" t="e">
        <f t="shared" si="4"/>
        <v>#VALUE!</v>
      </c>
    </row>
    <row r="28" spans="1:41">
      <c r="A28" s="264" t="e">
        <f t="shared" si="7"/>
        <v>#VALUE!</v>
      </c>
      <c r="B28" s="243">
        <v>25</v>
      </c>
      <c r="C28" s="244"/>
      <c r="D28" s="258" t="str">
        <f t="shared" si="0"/>
        <v/>
      </c>
      <c r="E28" s="236"/>
      <c r="F28" s="236"/>
      <c r="G28" s="244"/>
      <c r="H28" s="259" t="str">
        <f t="shared" si="1"/>
        <v/>
      </c>
      <c r="I28" s="236"/>
      <c r="J28" s="236"/>
      <c r="K28" s="236"/>
      <c r="L28" s="236"/>
      <c r="M28" s="311">
        <f t="shared" si="5"/>
        <v>0</v>
      </c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60" t="str">
        <f t="shared" si="2"/>
        <v>нет</v>
      </c>
      <c r="AM28" s="260" t="str">
        <f t="shared" si="6"/>
        <v>нет</v>
      </c>
      <c r="AN28" s="260">
        <f t="shared" si="3"/>
        <v>0</v>
      </c>
      <c r="AO28" s="260" t="e">
        <f t="shared" si="4"/>
        <v>#VALUE!</v>
      </c>
    </row>
    <row r="29" spans="1:41">
      <c r="A29" s="264" t="e">
        <f t="shared" si="7"/>
        <v>#VALUE!</v>
      </c>
      <c r="B29" s="243">
        <v>26</v>
      </c>
      <c r="C29" s="244"/>
      <c r="D29" s="258" t="str">
        <f t="shared" si="0"/>
        <v/>
      </c>
      <c r="E29" s="236"/>
      <c r="F29" s="236"/>
      <c r="G29" s="244"/>
      <c r="H29" s="259" t="str">
        <f t="shared" si="1"/>
        <v/>
      </c>
      <c r="I29" s="236"/>
      <c r="J29" s="236"/>
      <c r="K29" s="236"/>
      <c r="L29" s="236"/>
      <c r="M29" s="311">
        <f t="shared" si="5"/>
        <v>0</v>
      </c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60" t="str">
        <f t="shared" si="2"/>
        <v>нет</v>
      </c>
      <c r="AM29" s="260" t="str">
        <f t="shared" si="6"/>
        <v>нет</v>
      </c>
      <c r="AN29" s="260">
        <f t="shared" si="3"/>
        <v>0</v>
      </c>
      <c r="AO29" s="260" t="e">
        <f t="shared" si="4"/>
        <v>#VALUE!</v>
      </c>
    </row>
    <row r="30" spans="1:41">
      <c r="A30" s="264" t="e">
        <f t="shared" si="7"/>
        <v>#VALUE!</v>
      </c>
      <c r="B30" s="243">
        <v>27</v>
      </c>
      <c r="C30" s="244"/>
      <c r="D30" s="258" t="str">
        <f t="shared" si="0"/>
        <v/>
      </c>
      <c r="E30" s="236"/>
      <c r="F30" s="236"/>
      <c r="G30" s="244"/>
      <c r="H30" s="259" t="str">
        <f t="shared" si="1"/>
        <v/>
      </c>
      <c r="I30" s="236"/>
      <c r="J30" s="236"/>
      <c r="K30" s="236"/>
      <c r="L30" s="236"/>
      <c r="M30" s="311">
        <f t="shared" si="5"/>
        <v>0</v>
      </c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60" t="str">
        <f t="shared" si="2"/>
        <v>нет</v>
      </c>
      <c r="AM30" s="260" t="str">
        <f t="shared" si="6"/>
        <v>нет</v>
      </c>
      <c r="AN30" s="260">
        <f t="shared" si="3"/>
        <v>0</v>
      </c>
      <c r="AO30" s="260" t="e">
        <f t="shared" si="4"/>
        <v>#VALUE!</v>
      </c>
    </row>
    <row r="31" spans="1:41">
      <c r="A31" s="264" t="e">
        <f t="shared" si="7"/>
        <v>#VALUE!</v>
      </c>
      <c r="B31" s="243">
        <v>28</v>
      </c>
      <c r="C31" s="244"/>
      <c r="D31" s="258" t="str">
        <f t="shared" si="0"/>
        <v/>
      </c>
      <c r="E31" s="236"/>
      <c r="F31" s="236"/>
      <c r="G31" s="244"/>
      <c r="H31" s="259" t="str">
        <f t="shared" si="1"/>
        <v/>
      </c>
      <c r="I31" s="236"/>
      <c r="J31" s="236"/>
      <c r="K31" s="236"/>
      <c r="L31" s="236"/>
      <c r="M31" s="311">
        <f t="shared" si="5"/>
        <v>0</v>
      </c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60" t="str">
        <f t="shared" si="2"/>
        <v>нет</v>
      </c>
      <c r="AM31" s="260" t="str">
        <f t="shared" si="6"/>
        <v>нет</v>
      </c>
      <c r="AN31" s="260">
        <f t="shared" si="3"/>
        <v>0</v>
      </c>
      <c r="AO31" s="260" t="e">
        <f t="shared" si="4"/>
        <v>#VALUE!</v>
      </c>
    </row>
    <row r="32" spans="1:41">
      <c r="A32" s="264" t="e">
        <f t="shared" si="7"/>
        <v>#VALUE!</v>
      </c>
      <c r="B32" s="243">
        <v>29</v>
      </c>
      <c r="C32" s="244"/>
      <c r="D32" s="258" t="str">
        <f t="shared" si="0"/>
        <v/>
      </c>
      <c r="E32" s="236"/>
      <c r="F32" s="236"/>
      <c r="G32" s="244"/>
      <c r="H32" s="259" t="str">
        <f t="shared" si="1"/>
        <v/>
      </c>
      <c r="I32" s="236"/>
      <c r="J32" s="236"/>
      <c r="K32" s="236"/>
      <c r="L32" s="236"/>
      <c r="M32" s="311">
        <f t="shared" si="5"/>
        <v>0</v>
      </c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60" t="str">
        <f t="shared" si="2"/>
        <v>нет</v>
      </c>
      <c r="AM32" s="260" t="str">
        <f t="shared" si="6"/>
        <v>нет</v>
      </c>
      <c r="AN32" s="260">
        <f t="shared" si="3"/>
        <v>0</v>
      </c>
      <c r="AO32" s="260" t="e">
        <f t="shared" si="4"/>
        <v>#VALUE!</v>
      </c>
    </row>
    <row r="33" spans="1:41">
      <c r="A33" s="264" t="e">
        <f t="shared" si="7"/>
        <v>#VALUE!</v>
      </c>
      <c r="B33" s="243">
        <v>30</v>
      </c>
      <c r="C33" s="244"/>
      <c r="D33" s="258" t="str">
        <f t="shared" si="0"/>
        <v/>
      </c>
      <c r="E33" s="236"/>
      <c r="F33" s="236"/>
      <c r="G33" s="244"/>
      <c r="H33" s="259" t="str">
        <f t="shared" si="1"/>
        <v/>
      </c>
      <c r="I33" s="236"/>
      <c r="J33" s="236"/>
      <c r="K33" s="236"/>
      <c r="L33" s="236"/>
      <c r="M33" s="311">
        <f t="shared" si="5"/>
        <v>0</v>
      </c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60" t="str">
        <f t="shared" si="2"/>
        <v>нет</v>
      </c>
      <c r="AM33" s="260" t="str">
        <f t="shared" si="6"/>
        <v>нет</v>
      </c>
      <c r="AN33" s="260">
        <f t="shared" si="3"/>
        <v>0</v>
      </c>
      <c r="AO33" s="260" t="e">
        <f t="shared" si="4"/>
        <v>#VALUE!</v>
      </c>
    </row>
    <row r="34" spans="1:41">
      <c r="A34" s="264" t="e">
        <f t="shared" si="7"/>
        <v>#VALUE!</v>
      </c>
      <c r="B34" s="243">
        <v>31</v>
      </c>
      <c r="C34" s="244"/>
      <c r="D34" s="258" t="str">
        <f t="shared" si="0"/>
        <v/>
      </c>
      <c r="E34" s="236"/>
      <c r="F34" s="236"/>
      <c r="G34" s="244"/>
      <c r="H34" s="259" t="str">
        <f t="shared" si="1"/>
        <v/>
      </c>
      <c r="I34" s="236"/>
      <c r="J34" s="236"/>
      <c r="K34" s="236"/>
      <c r="L34" s="236"/>
      <c r="M34" s="311">
        <f t="shared" si="5"/>
        <v>0</v>
      </c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60" t="str">
        <f t="shared" si="2"/>
        <v>нет</v>
      </c>
      <c r="AM34" s="260" t="str">
        <f t="shared" si="6"/>
        <v>нет</v>
      </c>
      <c r="AN34" s="260">
        <f t="shared" si="3"/>
        <v>0</v>
      </c>
      <c r="AO34" s="260" t="e">
        <f t="shared" si="4"/>
        <v>#VALUE!</v>
      </c>
    </row>
    <row r="35" spans="1:41">
      <c r="A35" s="264" t="e">
        <f t="shared" si="7"/>
        <v>#VALUE!</v>
      </c>
      <c r="B35" s="243">
        <v>32</v>
      </c>
      <c r="C35" s="244"/>
      <c r="D35" s="258" t="str">
        <f t="shared" si="0"/>
        <v/>
      </c>
      <c r="E35" s="236"/>
      <c r="F35" s="236"/>
      <c r="G35" s="244"/>
      <c r="H35" s="259" t="str">
        <f t="shared" si="1"/>
        <v/>
      </c>
      <c r="I35" s="236"/>
      <c r="J35" s="236"/>
      <c r="K35" s="236"/>
      <c r="L35" s="236"/>
      <c r="M35" s="311">
        <f t="shared" si="5"/>
        <v>0</v>
      </c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60" t="str">
        <f t="shared" si="2"/>
        <v>нет</v>
      </c>
      <c r="AM35" s="260" t="str">
        <f t="shared" si="6"/>
        <v>нет</v>
      </c>
      <c r="AN35" s="260">
        <f t="shared" si="3"/>
        <v>0</v>
      </c>
      <c r="AO35" s="260" t="e">
        <f t="shared" si="4"/>
        <v>#VALUE!</v>
      </c>
    </row>
    <row r="36" spans="1:41">
      <c r="A36" s="264" t="e">
        <f t="shared" si="7"/>
        <v>#VALUE!</v>
      </c>
      <c r="B36" s="243">
        <v>33</v>
      </c>
      <c r="C36" s="244"/>
      <c r="D36" s="258" t="str">
        <f t="shared" ref="D36:D67" si="8">IFERROR(VLOOKUP(C36,msu,2,0),"")</f>
        <v/>
      </c>
      <c r="E36" s="236"/>
      <c r="F36" s="236"/>
      <c r="G36" s="244"/>
      <c r="H36" s="259" t="str">
        <f t="shared" ref="H36:H67" si="9">IFERROR(VLOOKUP(G36,oo,2,0),"")</f>
        <v/>
      </c>
      <c r="I36" s="236"/>
      <c r="J36" s="236"/>
      <c r="K36" s="236"/>
      <c r="L36" s="236"/>
      <c r="M36" s="311">
        <f t="shared" si="5"/>
        <v>0</v>
      </c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60" t="str">
        <f t="shared" si="2"/>
        <v>нет</v>
      </c>
      <c r="AM36" s="260" t="str">
        <f t="shared" si="6"/>
        <v>нет</v>
      </c>
      <c r="AN36" s="260">
        <f t="shared" si="3"/>
        <v>0</v>
      </c>
      <c r="AO36" s="260" t="e">
        <f t="shared" si="4"/>
        <v>#VALUE!</v>
      </c>
    </row>
    <row r="37" spans="1:41">
      <c r="A37" s="264" t="e">
        <f t="shared" si="7"/>
        <v>#VALUE!</v>
      </c>
      <c r="B37" s="243">
        <v>34</v>
      </c>
      <c r="C37" s="244"/>
      <c r="D37" s="258" t="str">
        <f t="shared" si="8"/>
        <v/>
      </c>
      <c r="E37" s="236"/>
      <c r="F37" s="236"/>
      <c r="G37" s="244"/>
      <c r="H37" s="259" t="str">
        <f t="shared" si="9"/>
        <v/>
      </c>
      <c r="I37" s="236"/>
      <c r="J37" s="236"/>
      <c r="K37" s="236"/>
      <c r="L37" s="236"/>
      <c r="M37" s="311">
        <f t="shared" si="5"/>
        <v>0</v>
      </c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60" t="str">
        <f t="shared" si="2"/>
        <v>нет</v>
      </c>
      <c r="AM37" s="260" t="str">
        <f t="shared" si="6"/>
        <v>нет</v>
      </c>
      <c r="AN37" s="260">
        <f t="shared" si="3"/>
        <v>0</v>
      </c>
      <c r="AO37" s="260" t="e">
        <f t="shared" si="4"/>
        <v>#VALUE!</v>
      </c>
    </row>
    <row r="38" spans="1:41">
      <c r="A38" s="264" t="e">
        <f t="shared" si="7"/>
        <v>#VALUE!</v>
      </c>
      <c r="B38" s="243">
        <v>35</v>
      </c>
      <c r="C38" s="244"/>
      <c r="D38" s="258" t="str">
        <f t="shared" si="8"/>
        <v/>
      </c>
      <c r="E38" s="236"/>
      <c r="F38" s="236"/>
      <c r="G38" s="244"/>
      <c r="H38" s="259" t="str">
        <f t="shared" si="9"/>
        <v/>
      </c>
      <c r="I38" s="236"/>
      <c r="J38" s="236"/>
      <c r="K38" s="236"/>
      <c r="L38" s="236"/>
      <c r="M38" s="311">
        <f t="shared" si="5"/>
        <v>0</v>
      </c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60" t="str">
        <f t="shared" si="2"/>
        <v>нет</v>
      </c>
      <c r="AM38" s="260" t="str">
        <f t="shared" si="6"/>
        <v>нет</v>
      </c>
      <c r="AN38" s="260">
        <f t="shared" si="3"/>
        <v>0</v>
      </c>
      <c r="AO38" s="260" t="e">
        <f t="shared" si="4"/>
        <v>#VALUE!</v>
      </c>
    </row>
    <row r="39" spans="1:41">
      <c r="A39" s="264" t="e">
        <f t="shared" si="7"/>
        <v>#VALUE!</v>
      </c>
      <c r="B39" s="243">
        <v>36</v>
      </c>
      <c r="C39" s="244"/>
      <c r="D39" s="258" t="str">
        <f t="shared" si="8"/>
        <v/>
      </c>
      <c r="E39" s="236"/>
      <c r="F39" s="236"/>
      <c r="G39" s="244"/>
      <c r="H39" s="259" t="str">
        <f t="shared" si="9"/>
        <v/>
      </c>
      <c r="I39" s="236"/>
      <c r="J39" s="236"/>
      <c r="K39" s="236"/>
      <c r="L39" s="236"/>
      <c r="M39" s="311">
        <f t="shared" si="5"/>
        <v>0</v>
      </c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60" t="str">
        <f t="shared" si="2"/>
        <v>нет</v>
      </c>
      <c r="AM39" s="260" t="str">
        <f t="shared" si="6"/>
        <v>нет</v>
      </c>
      <c r="AN39" s="260">
        <f t="shared" si="3"/>
        <v>0</v>
      </c>
      <c r="AO39" s="260" t="e">
        <f t="shared" si="4"/>
        <v>#VALUE!</v>
      </c>
    </row>
    <row r="40" spans="1:41">
      <c r="A40" s="264" t="e">
        <f t="shared" si="7"/>
        <v>#VALUE!</v>
      </c>
      <c r="B40" s="243">
        <v>37</v>
      </c>
      <c r="C40" s="244"/>
      <c r="D40" s="258" t="str">
        <f t="shared" si="8"/>
        <v/>
      </c>
      <c r="E40" s="236"/>
      <c r="F40" s="236"/>
      <c r="G40" s="244"/>
      <c r="H40" s="259" t="str">
        <f t="shared" si="9"/>
        <v/>
      </c>
      <c r="I40" s="236"/>
      <c r="J40" s="236"/>
      <c r="K40" s="236"/>
      <c r="L40" s="236"/>
      <c r="M40" s="311">
        <f t="shared" si="5"/>
        <v>0</v>
      </c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60" t="str">
        <f t="shared" si="2"/>
        <v>нет</v>
      </c>
      <c r="AM40" s="260" t="str">
        <f t="shared" si="6"/>
        <v>нет</v>
      </c>
      <c r="AN40" s="260">
        <f t="shared" si="3"/>
        <v>0</v>
      </c>
      <c r="AO40" s="260" t="e">
        <f t="shared" si="4"/>
        <v>#VALUE!</v>
      </c>
    </row>
    <row r="41" spans="1:41">
      <c r="A41" s="264" t="e">
        <f t="shared" si="7"/>
        <v>#VALUE!</v>
      </c>
      <c r="B41" s="243">
        <v>38</v>
      </c>
      <c r="C41" s="244"/>
      <c r="D41" s="258" t="str">
        <f t="shared" si="8"/>
        <v/>
      </c>
      <c r="E41" s="236"/>
      <c r="F41" s="236"/>
      <c r="G41" s="244"/>
      <c r="H41" s="259" t="str">
        <f t="shared" si="9"/>
        <v/>
      </c>
      <c r="I41" s="236"/>
      <c r="J41" s="236"/>
      <c r="K41" s="236"/>
      <c r="L41" s="236"/>
      <c r="M41" s="311">
        <f t="shared" si="5"/>
        <v>0</v>
      </c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60" t="str">
        <f t="shared" si="2"/>
        <v>нет</v>
      </c>
      <c r="AM41" s="260" t="str">
        <f t="shared" si="6"/>
        <v>нет</v>
      </c>
      <c r="AN41" s="260">
        <f t="shared" si="3"/>
        <v>0</v>
      </c>
      <c r="AO41" s="260" t="e">
        <f t="shared" si="4"/>
        <v>#VALUE!</v>
      </c>
    </row>
    <row r="42" spans="1:41">
      <c r="A42" s="264" t="e">
        <f t="shared" si="7"/>
        <v>#VALUE!</v>
      </c>
      <c r="B42" s="243">
        <v>39</v>
      </c>
      <c r="C42" s="244"/>
      <c r="D42" s="258" t="str">
        <f t="shared" si="8"/>
        <v/>
      </c>
      <c r="E42" s="236"/>
      <c r="F42" s="236"/>
      <c r="G42" s="244"/>
      <c r="H42" s="259" t="str">
        <f t="shared" si="9"/>
        <v/>
      </c>
      <c r="I42" s="236"/>
      <c r="J42" s="236"/>
      <c r="K42" s="236"/>
      <c r="L42" s="236"/>
      <c r="M42" s="311">
        <f t="shared" si="5"/>
        <v>0</v>
      </c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60" t="str">
        <f t="shared" si="2"/>
        <v>нет</v>
      </c>
      <c r="AM42" s="260" t="str">
        <f t="shared" si="6"/>
        <v>нет</v>
      </c>
      <c r="AN42" s="260">
        <f t="shared" si="3"/>
        <v>0</v>
      </c>
      <c r="AO42" s="260" t="e">
        <f t="shared" si="4"/>
        <v>#VALUE!</v>
      </c>
    </row>
    <row r="43" spans="1:41">
      <c r="A43" s="264" t="e">
        <f t="shared" si="7"/>
        <v>#VALUE!</v>
      </c>
      <c r="B43" s="243">
        <v>40</v>
      </c>
      <c r="C43" s="244"/>
      <c r="D43" s="258" t="str">
        <f t="shared" si="8"/>
        <v/>
      </c>
      <c r="E43" s="236"/>
      <c r="F43" s="236"/>
      <c r="G43" s="244"/>
      <c r="H43" s="259" t="str">
        <f t="shared" si="9"/>
        <v/>
      </c>
      <c r="I43" s="236"/>
      <c r="J43" s="236"/>
      <c r="K43" s="236"/>
      <c r="L43" s="236"/>
      <c r="M43" s="311">
        <f t="shared" si="5"/>
        <v>0</v>
      </c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60" t="str">
        <f t="shared" si="2"/>
        <v>нет</v>
      </c>
      <c r="AM43" s="260" t="str">
        <f t="shared" si="6"/>
        <v>нет</v>
      </c>
      <c r="AN43" s="260">
        <f t="shared" si="3"/>
        <v>0</v>
      </c>
      <c r="AO43" s="260" t="e">
        <f t="shared" si="4"/>
        <v>#VALUE!</v>
      </c>
    </row>
    <row r="44" spans="1:41">
      <c r="A44" s="264" t="e">
        <f t="shared" si="7"/>
        <v>#VALUE!</v>
      </c>
      <c r="B44" s="243">
        <v>41</v>
      </c>
      <c r="C44" s="244"/>
      <c r="D44" s="258" t="str">
        <f t="shared" si="8"/>
        <v/>
      </c>
      <c r="E44" s="236"/>
      <c r="F44" s="236"/>
      <c r="G44" s="244"/>
      <c r="H44" s="259" t="str">
        <f t="shared" si="9"/>
        <v/>
      </c>
      <c r="I44" s="236"/>
      <c r="J44" s="236"/>
      <c r="K44" s="236"/>
      <c r="L44" s="236"/>
      <c r="M44" s="311">
        <f t="shared" si="5"/>
        <v>0</v>
      </c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60" t="str">
        <f t="shared" si="2"/>
        <v>нет</v>
      </c>
      <c r="AM44" s="260" t="str">
        <f t="shared" si="6"/>
        <v>нет</v>
      </c>
      <c r="AN44" s="260">
        <f t="shared" si="3"/>
        <v>0</v>
      </c>
      <c r="AO44" s="260" t="e">
        <f t="shared" si="4"/>
        <v>#VALUE!</v>
      </c>
    </row>
    <row r="45" spans="1:41">
      <c r="A45" s="264" t="e">
        <f t="shared" si="7"/>
        <v>#VALUE!</v>
      </c>
      <c r="B45" s="243">
        <v>42</v>
      </c>
      <c r="C45" s="244"/>
      <c r="D45" s="258" t="str">
        <f t="shared" si="8"/>
        <v/>
      </c>
      <c r="E45" s="236"/>
      <c r="F45" s="236"/>
      <c r="G45" s="244"/>
      <c r="H45" s="259" t="str">
        <f t="shared" si="9"/>
        <v/>
      </c>
      <c r="I45" s="236"/>
      <c r="J45" s="236"/>
      <c r="K45" s="236"/>
      <c r="L45" s="236"/>
      <c r="M45" s="311">
        <f t="shared" si="5"/>
        <v>0</v>
      </c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60" t="str">
        <f t="shared" si="2"/>
        <v>нет</v>
      </c>
      <c r="AM45" s="260" t="str">
        <f t="shared" si="6"/>
        <v>нет</v>
      </c>
      <c r="AN45" s="260">
        <f t="shared" si="3"/>
        <v>0</v>
      </c>
      <c r="AO45" s="260" t="e">
        <f t="shared" si="4"/>
        <v>#VALUE!</v>
      </c>
    </row>
    <row r="46" spans="1:41">
      <c r="A46" s="264" t="e">
        <f t="shared" si="7"/>
        <v>#VALUE!</v>
      </c>
      <c r="B46" s="243">
        <v>43</v>
      </c>
      <c r="C46" s="244"/>
      <c r="D46" s="258" t="str">
        <f t="shared" si="8"/>
        <v/>
      </c>
      <c r="E46" s="236"/>
      <c r="F46" s="236"/>
      <c r="G46" s="244"/>
      <c r="H46" s="259" t="str">
        <f t="shared" si="9"/>
        <v/>
      </c>
      <c r="I46" s="236"/>
      <c r="J46" s="236"/>
      <c r="K46" s="236"/>
      <c r="L46" s="236"/>
      <c r="M46" s="311">
        <f t="shared" si="5"/>
        <v>0</v>
      </c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60" t="str">
        <f t="shared" si="2"/>
        <v>нет</v>
      </c>
      <c r="AM46" s="260" t="str">
        <f t="shared" si="6"/>
        <v>нет</v>
      </c>
      <c r="AN46" s="260">
        <f t="shared" si="3"/>
        <v>0</v>
      </c>
      <c r="AO46" s="260" t="e">
        <f t="shared" si="4"/>
        <v>#VALUE!</v>
      </c>
    </row>
    <row r="47" spans="1:41">
      <c r="A47" s="264" t="e">
        <f t="shared" si="7"/>
        <v>#VALUE!</v>
      </c>
      <c r="B47" s="243">
        <v>44</v>
      </c>
      <c r="C47" s="244"/>
      <c r="D47" s="258" t="str">
        <f t="shared" si="8"/>
        <v/>
      </c>
      <c r="E47" s="236"/>
      <c r="F47" s="236"/>
      <c r="G47" s="244"/>
      <c r="H47" s="259" t="str">
        <f t="shared" si="9"/>
        <v/>
      </c>
      <c r="I47" s="236"/>
      <c r="J47" s="236"/>
      <c r="K47" s="236"/>
      <c r="L47" s="236"/>
      <c r="M47" s="311">
        <f t="shared" si="5"/>
        <v>0</v>
      </c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60" t="str">
        <f t="shared" si="2"/>
        <v>нет</v>
      </c>
      <c r="AM47" s="260" t="str">
        <f t="shared" si="6"/>
        <v>нет</v>
      </c>
      <c r="AN47" s="260">
        <f t="shared" si="3"/>
        <v>0</v>
      </c>
      <c r="AO47" s="260" t="e">
        <f t="shared" si="4"/>
        <v>#VALUE!</v>
      </c>
    </row>
    <row r="48" spans="1:41">
      <c r="A48" s="264" t="e">
        <f t="shared" si="7"/>
        <v>#VALUE!</v>
      </c>
      <c r="B48" s="243">
        <v>45</v>
      </c>
      <c r="C48" s="244"/>
      <c r="D48" s="258" t="str">
        <f t="shared" si="8"/>
        <v/>
      </c>
      <c r="E48" s="236"/>
      <c r="F48" s="236"/>
      <c r="G48" s="244"/>
      <c r="H48" s="259" t="str">
        <f t="shared" si="9"/>
        <v/>
      </c>
      <c r="I48" s="236"/>
      <c r="J48" s="236"/>
      <c r="K48" s="236"/>
      <c r="L48" s="236"/>
      <c r="M48" s="311">
        <f t="shared" si="5"/>
        <v>0</v>
      </c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60" t="str">
        <f t="shared" si="2"/>
        <v>нет</v>
      </c>
      <c r="AM48" s="260" t="str">
        <f t="shared" si="6"/>
        <v>нет</v>
      </c>
      <c r="AN48" s="260">
        <f t="shared" si="3"/>
        <v>0</v>
      </c>
      <c r="AO48" s="260" t="e">
        <f t="shared" si="4"/>
        <v>#VALUE!</v>
      </c>
    </row>
    <row r="49" spans="1:41">
      <c r="A49" s="264" t="e">
        <f t="shared" si="7"/>
        <v>#VALUE!</v>
      </c>
      <c r="B49" s="243">
        <v>46</v>
      </c>
      <c r="C49" s="244"/>
      <c r="D49" s="258" t="str">
        <f t="shared" si="8"/>
        <v/>
      </c>
      <c r="E49" s="236"/>
      <c r="F49" s="236"/>
      <c r="G49" s="244"/>
      <c r="H49" s="259" t="str">
        <f t="shared" si="9"/>
        <v/>
      </c>
      <c r="I49" s="236"/>
      <c r="J49" s="236"/>
      <c r="K49" s="236"/>
      <c r="L49" s="236"/>
      <c r="M49" s="311">
        <f t="shared" si="5"/>
        <v>0</v>
      </c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60" t="str">
        <f t="shared" si="2"/>
        <v>нет</v>
      </c>
      <c r="AM49" s="260" t="str">
        <f t="shared" si="6"/>
        <v>нет</v>
      </c>
      <c r="AN49" s="260">
        <f t="shared" si="3"/>
        <v>0</v>
      </c>
      <c r="AO49" s="260" t="e">
        <f t="shared" si="4"/>
        <v>#VALUE!</v>
      </c>
    </row>
    <row r="50" spans="1:41">
      <c r="A50" s="264" t="e">
        <f t="shared" si="7"/>
        <v>#VALUE!</v>
      </c>
      <c r="B50" s="243">
        <v>47</v>
      </c>
      <c r="C50" s="244"/>
      <c r="D50" s="258" t="str">
        <f t="shared" si="8"/>
        <v/>
      </c>
      <c r="E50" s="236"/>
      <c r="F50" s="236"/>
      <c r="G50" s="244"/>
      <c r="H50" s="259" t="str">
        <f t="shared" si="9"/>
        <v/>
      </c>
      <c r="I50" s="236"/>
      <c r="J50" s="236"/>
      <c r="K50" s="236"/>
      <c r="L50" s="236"/>
      <c r="M50" s="311">
        <f t="shared" si="5"/>
        <v>0</v>
      </c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60" t="str">
        <f t="shared" si="2"/>
        <v>нет</v>
      </c>
      <c r="AM50" s="260" t="str">
        <f t="shared" si="6"/>
        <v>нет</v>
      </c>
      <c r="AN50" s="260">
        <f t="shared" si="3"/>
        <v>0</v>
      </c>
      <c r="AO50" s="260" t="e">
        <f t="shared" si="4"/>
        <v>#VALUE!</v>
      </c>
    </row>
    <row r="51" spans="1:41">
      <c r="A51" s="264" t="e">
        <f t="shared" si="7"/>
        <v>#VALUE!</v>
      </c>
      <c r="B51" s="243">
        <v>48</v>
      </c>
      <c r="C51" s="244"/>
      <c r="D51" s="258" t="str">
        <f t="shared" si="8"/>
        <v/>
      </c>
      <c r="E51" s="236"/>
      <c r="F51" s="236"/>
      <c r="G51" s="244"/>
      <c r="H51" s="259" t="str">
        <f t="shared" si="9"/>
        <v/>
      </c>
      <c r="I51" s="236"/>
      <c r="J51" s="236"/>
      <c r="K51" s="236"/>
      <c r="L51" s="236"/>
      <c r="M51" s="311">
        <f t="shared" si="5"/>
        <v>0</v>
      </c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60" t="str">
        <f t="shared" si="2"/>
        <v>нет</v>
      </c>
      <c r="AM51" s="260" t="str">
        <f t="shared" si="6"/>
        <v>нет</v>
      </c>
      <c r="AN51" s="260">
        <f t="shared" si="3"/>
        <v>0</v>
      </c>
      <c r="AO51" s="260" t="e">
        <f t="shared" si="4"/>
        <v>#VALUE!</v>
      </c>
    </row>
    <row r="52" spans="1:41">
      <c r="A52" s="264" t="e">
        <f t="shared" si="7"/>
        <v>#VALUE!</v>
      </c>
      <c r="B52" s="243">
        <v>49</v>
      </c>
      <c r="C52" s="244"/>
      <c r="D52" s="258" t="str">
        <f t="shared" si="8"/>
        <v/>
      </c>
      <c r="E52" s="236"/>
      <c r="F52" s="236"/>
      <c r="G52" s="244"/>
      <c r="H52" s="259" t="str">
        <f t="shared" si="9"/>
        <v/>
      </c>
      <c r="I52" s="236"/>
      <c r="J52" s="236"/>
      <c r="K52" s="236"/>
      <c r="L52" s="236"/>
      <c r="M52" s="311">
        <f t="shared" si="5"/>
        <v>0</v>
      </c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60" t="str">
        <f t="shared" si="2"/>
        <v>нет</v>
      </c>
      <c r="AM52" s="260" t="str">
        <f t="shared" si="6"/>
        <v>нет</v>
      </c>
      <c r="AN52" s="260">
        <f t="shared" si="3"/>
        <v>0</v>
      </c>
      <c r="AO52" s="260" t="e">
        <f t="shared" si="4"/>
        <v>#VALUE!</v>
      </c>
    </row>
    <row r="53" spans="1:41">
      <c r="A53" s="264" t="e">
        <f t="shared" si="7"/>
        <v>#VALUE!</v>
      </c>
      <c r="B53" s="243">
        <v>50</v>
      </c>
      <c r="C53" s="244"/>
      <c r="D53" s="258" t="str">
        <f t="shared" si="8"/>
        <v/>
      </c>
      <c r="E53" s="236"/>
      <c r="F53" s="236"/>
      <c r="G53" s="244"/>
      <c r="H53" s="259" t="str">
        <f t="shared" si="9"/>
        <v/>
      </c>
      <c r="I53" s="236"/>
      <c r="J53" s="236"/>
      <c r="K53" s="236"/>
      <c r="L53" s="236"/>
      <c r="M53" s="311">
        <f t="shared" si="5"/>
        <v>0</v>
      </c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60" t="str">
        <f t="shared" si="2"/>
        <v>нет</v>
      </c>
      <c r="AM53" s="260" t="str">
        <f t="shared" si="6"/>
        <v>нет</v>
      </c>
      <c r="AN53" s="260">
        <f t="shared" si="3"/>
        <v>0</v>
      </c>
      <c r="AO53" s="260" t="e">
        <f t="shared" si="4"/>
        <v>#VALUE!</v>
      </c>
    </row>
    <row r="54" spans="1:41">
      <c r="A54" s="264" t="e">
        <f t="shared" si="7"/>
        <v>#VALUE!</v>
      </c>
      <c r="B54" s="243">
        <v>51</v>
      </c>
      <c r="C54" s="244"/>
      <c r="D54" s="258" t="str">
        <f t="shared" si="8"/>
        <v/>
      </c>
      <c r="E54" s="236"/>
      <c r="F54" s="236"/>
      <c r="G54" s="244"/>
      <c r="H54" s="259" t="str">
        <f t="shared" si="9"/>
        <v/>
      </c>
      <c r="I54" s="236"/>
      <c r="J54" s="236"/>
      <c r="K54" s="236"/>
      <c r="L54" s="236"/>
      <c r="M54" s="311">
        <f t="shared" si="5"/>
        <v>0</v>
      </c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60" t="str">
        <f t="shared" si="2"/>
        <v>нет</v>
      </c>
      <c r="AM54" s="260" t="str">
        <f t="shared" si="6"/>
        <v>нет</v>
      </c>
      <c r="AN54" s="260">
        <f t="shared" si="3"/>
        <v>0</v>
      </c>
      <c r="AO54" s="260" t="e">
        <f t="shared" si="4"/>
        <v>#VALUE!</v>
      </c>
    </row>
    <row r="55" spans="1:41">
      <c r="A55" s="264" t="e">
        <f t="shared" si="7"/>
        <v>#VALUE!</v>
      </c>
      <c r="B55" s="243">
        <v>52</v>
      </c>
      <c r="C55" s="244"/>
      <c r="D55" s="258" t="str">
        <f t="shared" si="8"/>
        <v/>
      </c>
      <c r="E55" s="236"/>
      <c r="F55" s="236"/>
      <c r="G55" s="244"/>
      <c r="H55" s="259" t="str">
        <f t="shared" si="9"/>
        <v/>
      </c>
      <c r="I55" s="236"/>
      <c r="J55" s="236"/>
      <c r="K55" s="236"/>
      <c r="L55" s="236"/>
      <c r="M55" s="311">
        <f t="shared" si="5"/>
        <v>0</v>
      </c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60" t="str">
        <f t="shared" si="2"/>
        <v>нет</v>
      </c>
      <c r="AM55" s="260" t="str">
        <f t="shared" si="6"/>
        <v>нет</v>
      </c>
      <c r="AN55" s="260">
        <f t="shared" si="3"/>
        <v>0</v>
      </c>
      <c r="AO55" s="260" t="e">
        <f t="shared" si="4"/>
        <v>#VALUE!</v>
      </c>
    </row>
    <row r="56" spans="1:41">
      <c r="A56" s="264" t="e">
        <f t="shared" si="7"/>
        <v>#VALUE!</v>
      </c>
      <c r="B56" s="243">
        <v>53</v>
      </c>
      <c r="C56" s="244"/>
      <c r="D56" s="258" t="str">
        <f t="shared" si="8"/>
        <v/>
      </c>
      <c r="E56" s="236"/>
      <c r="F56" s="236"/>
      <c r="G56" s="244"/>
      <c r="H56" s="259" t="str">
        <f t="shared" si="9"/>
        <v/>
      </c>
      <c r="I56" s="236"/>
      <c r="J56" s="236"/>
      <c r="K56" s="236"/>
      <c r="L56" s="236"/>
      <c r="M56" s="311">
        <f t="shared" si="5"/>
        <v>0</v>
      </c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60" t="str">
        <f t="shared" si="2"/>
        <v>нет</v>
      </c>
      <c r="AM56" s="260" t="str">
        <f t="shared" si="6"/>
        <v>нет</v>
      </c>
      <c r="AN56" s="260">
        <f t="shared" si="3"/>
        <v>0</v>
      </c>
      <c r="AO56" s="260" t="e">
        <f t="shared" si="4"/>
        <v>#VALUE!</v>
      </c>
    </row>
    <row r="57" spans="1:41">
      <c r="A57" s="264" t="e">
        <f t="shared" si="7"/>
        <v>#VALUE!</v>
      </c>
      <c r="B57" s="243">
        <v>54</v>
      </c>
      <c r="C57" s="244"/>
      <c r="D57" s="258" t="str">
        <f t="shared" si="8"/>
        <v/>
      </c>
      <c r="E57" s="236"/>
      <c r="F57" s="236"/>
      <c r="G57" s="244"/>
      <c r="H57" s="259" t="str">
        <f t="shared" si="9"/>
        <v/>
      </c>
      <c r="I57" s="236"/>
      <c r="J57" s="236"/>
      <c r="K57" s="236"/>
      <c r="L57" s="236"/>
      <c r="M57" s="311">
        <f t="shared" si="5"/>
        <v>0</v>
      </c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60" t="str">
        <f t="shared" si="2"/>
        <v>нет</v>
      </c>
      <c r="AM57" s="260" t="str">
        <f t="shared" si="6"/>
        <v>нет</v>
      </c>
      <c r="AN57" s="260">
        <f t="shared" si="3"/>
        <v>0</v>
      </c>
      <c r="AO57" s="260" t="e">
        <f t="shared" si="4"/>
        <v>#VALUE!</v>
      </c>
    </row>
    <row r="58" spans="1:41">
      <c r="A58" s="264" t="e">
        <f t="shared" si="7"/>
        <v>#VALUE!</v>
      </c>
      <c r="B58" s="243">
        <v>55</v>
      </c>
      <c r="C58" s="244"/>
      <c r="D58" s="258" t="str">
        <f t="shared" si="8"/>
        <v/>
      </c>
      <c r="E58" s="236"/>
      <c r="F58" s="236"/>
      <c r="G58" s="244"/>
      <c r="H58" s="259" t="str">
        <f t="shared" si="9"/>
        <v/>
      </c>
      <c r="I58" s="236"/>
      <c r="J58" s="236"/>
      <c r="K58" s="236"/>
      <c r="L58" s="236"/>
      <c r="M58" s="311">
        <f t="shared" si="5"/>
        <v>0</v>
      </c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60" t="str">
        <f t="shared" si="2"/>
        <v>нет</v>
      </c>
      <c r="AM58" s="260" t="str">
        <f t="shared" si="6"/>
        <v>нет</v>
      </c>
      <c r="AN58" s="260">
        <f t="shared" si="3"/>
        <v>0</v>
      </c>
      <c r="AO58" s="260" t="e">
        <f t="shared" si="4"/>
        <v>#VALUE!</v>
      </c>
    </row>
    <row r="59" spans="1:41">
      <c r="A59" s="264" t="e">
        <f t="shared" si="7"/>
        <v>#VALUE!</v>
      </c>
      <c r="B59" s="243">
        <v>56</v>
      </c>
      <c r="C59" s="244"/>
      <c r="D59" s="258" t="str">
        <f t="shared" si="8"/>
        <v/>
      </c>
      <c r="E59" s="236"/>
      <c r="F59" s="236"/>
      <c r="G59" s="244"/>
      <c r="H59" s="259" t="str">
        <f t="shared" si="9"/>
        <v/>
      </c>
      <c r="I59" s="236"/>
      <c r="J59" s="236"/>
      <c r="K59" s="236"/>
      <c r="L59" s="236"/>
      <c r="M59" s="311">
        <f t="shared" si="5"/>
        <v>0</v>
      </c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60" t="str">
        <f t="shared" si="2"/>
        <v>нет</v>
      </c>
      <c r="AM59" s="260" t="str">
        <f t="shared" si="6"/>
        <v>нет</v>
      </c>
      <c r="AN59" s="260">
        <f t="shared" si="3"/>
        <v>0</v>
      </c>
      <c r="AO59" s="260" t="e">
        <f t="shared" si="4"/>
        <v>#VALUE!</v>
      </c>
    </row>
    <row r="60" spans="1:41">
      <c r="A60" s="264" t="e">
        <f t="shared" si="7"/>
        <v>#VALUE!</v>
      </c>
      <c r="B60" s="243">
        <v>57</v>
      </c>
      <c r="C60" s="244"/>
      <c r="D60" s="258" t="str">
        <f t="shared" si="8"/>
        <v/>
      </c>
      <c r="E60" s="236"/>
      <c r="F60" s="236"/>
      <c r="G60" s="244"/>
      <c r="H60" s="259" t="str">
        <f t="shared" si="9"/>
        <v/>
      </c>
      <c r="I60" s="236"/>
      <c r="J60" s="236"/>
      <c r="K60" s="236"/>
      <c r="L60" s="236"/>
      <c r="M60" s="311">
        <f t="shared" si="5"/>
        <v>0</v>
      </c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60" t="str">
        <f t="shared" si="2"/>
        <v>нет</v>
      </c>
      <c r="AM60" s="260" t="str">
        <f t="shared" si="6"/>
        <v>нет</v>
      </c>
      <c r="AN60" s="260">
        <f t="shared" si="3"/>
        <v>0</v>
      </c>
      <c r="AO60" s="260" t="e">
        <f t="shared" si="4"/>
        <v>#VALUE!</v>
      </c>
    </row>
    <row r="61" spans="1:41">
      <c r="A61" s="264" t="e">
        <f t="shared" si="7"/>
        <v>#VALUE!</v>
      </c>
      <c r="B61" s="243">
        <v>58</v>
      </c>
      <c r="C61" s="244"/>
      <c r="D61" s="258" t="str">
        <f t="shared" si="8"/>
        <v/>
      </c>
      <c r="E61" s="236"/>
      <c r="F61" s="236"/>
      <c r="G61" s="244"/>
      <c r="H61" s="259" t="str">
        <f t="shared" si="9"/>
        <v/>
      </c>
      <c r="I61" s="236"/>
      <c r="J61" s="236"/>
      <c r="K61" s="236"/>
      <c r="L61" s="236"/>
      <c r="M61" s="311">
        <f t="shared" si="5"/>
        <v>0</v>
      </c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60" t="str">
        <f t="shared" si="2"/>
        <v>нет</v>
      </c>
      <c r="AM61" s="260" t="str">
        <f t="shared" si="6"/>
        <v>нет</v>
      </c>
      <c r="AN61" s="260">
        <f t="shared" si="3"/>
        <v>0</v>
      </c>
      <c r="AO61" s="260" t="e">
        <f t="shared" si="4"/>
        <v>#VALUE!</v>
      </c>
    </row>
    <row r="62" spans="1:41">
      <c r="A62" s="264" t="e">
        <f t="shared" si="7"/>
        <v>#VALUE!</v>
      </c>
      <c r="B62" s="243">
        <v>59</v>
      </c>
      <c r="C62" s="244"/>
      <c r="D62" s="258" t="str">
        <f t="shared" si="8"/>
        <v/>
      </c>
      <c r="E62" s="236"/>
      <c r="F62" s="236"/>
      <c r="G62" s="244"/>
      <c r="H62" s="259" t="str">
        <f t="shared" si="9"/>
        <v/>
      </c>
      <c r="I62" s="236"/>
      <c r="J62" s="236"/>
      <c r="K62" s="236"/>
      <c r="L62" s="236"/>
      <c r="M62" s="311">
        <f t="shared" si="5"/>
        <v>0</v>
      </c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60" t="str">
        <f t="shared" si="2"/>
        <v>нет</v>
      </c>
      <c r="AM62" s="260" t="str">
        <f t="shared" si="6"/>
        <v>нет</v>
      </c>
      <c r="AN62" s="260">
        <f t="shared" si="3"/>
        <v>0</v>
      </c>
      <c r="AO62" s="260" t="e">
        <f t="shared" si="4"/>
        <v>#VALUE!</v>
      </c>
    </row>
    <row r="63" spans="1:41">
      <c r="A63" s="264" t="e">
        <f t="shared" si="7"/>
        <v>#VALUE!</v>
      </c>
      <c r="B63" s="243">
        <v>60</v>
      </c>
      <c r="C63" s="244"/>
      <c r="D63" s="258" t="str">
        <f t="shared" si="8"/>
        <v/>
      </c>
      <c r="E63" s="236"/>
      <c r="F63" s="236"/>
      <c r="G63" s="244"/>
      <c r="H63" s="259" t="str">
        <f t="shared" si="9"/>
        <v/>
      </c>
      <c r="I63" s="236"/>
      <c r="J63" s="236"/>
      <c r="K63" s="236"/>
      <c r="L63" s="236"/>
      <c r="M63" s="311">
        <f t="shared" si="5"/>
        <v>0</v>
      </c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60" t="str">
        <f t="shared" si="2"/>
        <v>нет</v>
      </c>
      <c r="AM63" s="260" t="str">
        <f t="shared" si="6"/>
        <v>нет</v>
      </c>
      <c r="AN63" s="260">
        <f t="shared" si="3"/>
        <v>0</v>
      </c>
      <c r="AO63" s="260" t="e">
        <f t="shared" si="4"/>
        <v>#VALUE!</v>
      </c>
    </row>
    <row r="64" spans="1:41">
      <c r="A64" s="264" t="e">
        <f t="shared" si="7"/>
        <v>#VALUE!</v>
      </c>
      <c r="B64" s="243">
        <v>61</v>
      </c>
      <c r="C64" s="244"/>
      <c r="D64" s="258" t="str">
        <f t="shared" si="8"/>
        <v/>
      </c>
      <c r="E64" s="236"/>
      <c r="F64" s="236"/>
      <c r="G64" s="244"/>
      <c r="H64" s="259" t="str">
        <f t="shared" si="9"/>
        <v/>
      </c>
      <c r="I64" s="236"/>
      <c r="J64" s="236"/>
      <c r="K64" s="236"/>
      <c r="L64" s="236"/>
      <c r="M64" s="311">
        <f t="shared" si="5"/>
        <v>0</v>
      </c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60" t="str">
        <f t="shared" si="2"/>
        <v>нет</v>
      </c>
      <c r="AM64" s="260" t="str">
        <f t="shared" si="6"/>
        <v>нет</v>
      </c>
      <c r="AN64" s="260">
        <f t="shared" si="3"/>
        <v>0</v>
      </c>
      <c r="AO64" s="260" t="e">
        <f t="shared" si="4"/>
        <v>#VALUE!</v>
      </c>
    </row>
    <row r="65" spans="1:41">
      <c r="A65" s="264" t="e">
        <f t="shared" si="7"/>
        <v>#VALUE!</v>
      </c>
      <c r="B65" s="243">
        <v>62</v>
      </c>
      <c r="C65" s="244"/>
      <c r="D65" s="258" t="str">
        <f t="shared" si="8"/>
        <v/>
      </c>
      <c r="E65" s="236"/>
      <c r="F65" s="236"/>
      <c r="G65" s="244"/>
      <c r="H65" s="259" t="str">
        <f t="shared" si="9"/>
        <v/>
      </c>
      <c r="I65" s="236"/>
      <c r="J65" s="236"/>
      <c r="K65" s="236"/>
      <c r="L65" s="236"/>
      <c r="M65" s="311">
        <f t="shared" si="5"/>
        <v>0</v>
      </c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60" t="str">
        <f t="shared" si="2"/>
        <v>нет</v>
      </c>
      <c r="AM65" s="260" t="str">
        <f t="shared" si="6"/>
        <v>нет</v>
      </c>
      <c r="AN65" s="260">
        <f t="shared" si="3"/>
        <v>0</v>
      </c>
      <c r="AO65" s="260" t="e">
        <f t="shared" si="4"/>
        <v>#VALUE!</v>
      </c>
    </row>
    <row r="66" spans="1:41">
      <c r="A66" s="264" t="e">
        <f t="shared" si="7"/>
        <v>#VALUE!</v>
      </c>
      <c r="B66" s="243">
        <v>63</v>
      </c>
      <c r="C66" s="244"/>
      <c r="D66" s="258" t="str">
        <f t="shared" si="8"/>
        <v/>
      </c>
      <c r="E66" s="236"/>
      <c r="F66" s="236"/>
      <c r="G66" s="244"/>
      <c r="H66" s="259" t="str">
        <f t="shared" si="9"/>
        <v/>
      </c>
      <c r="I66" s="236"/>
      <c r="J66" s="236"/>
      <c r="K66" s="236"/>
      <c r="L66" s="236"/>
      <c r="M66" s="311">
        <f t="shared" si="5"/>
        <v>0</v>
      </c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60" t="str">
        <f t="shared" si="2"/>
        <v>нет</v>
      </c>
      <c r="AM66" s="260" t="str">
        <f t="shared" si="6"/>
        <v>нет</v>
      </c>
      <c r="AN66" s="260">
        <f t="shared" si="3"/>
        <v>0</v>
      </c>
      <c r="AO66" s="260" t="e">
        <f t="shared" si="4"/>
        <v>#VALUE!</v>
      </c>
    </row>
    <row r="67" spans="1:41">
      <c r="A67" s="264" t="e">
        <f t="shared" si="7"/>
        <v>#VALUE!</v>
      </c>
      <c r="B67" s="243">
        <v>64</v>
      </c>
      <c r="C67" s="244"/>
      <c r="D67" s="258" t="str">
        <f t="shared" si="8"/>
        <v/>
      </c>
      <c r="E67" s="236"/>
      <c r="F67" s="236"/>
      <c r="G67" s="244"/>
      <c r="H67" s="259" t="str">
        <f t="shared" si="9"/>
        <v/>
      </c>
      <c r="I67" s="236"/>
      <c r="J67" s="236"/>
      <c r="K67" s="236"/>
      <c r="L67" s="236"/>
      <c r="M67" s="311">
        <f t="shared" si="5"/>
        <v>0</v>
      </c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60" t="str">
        <f t="shared" si="2"/>
        <v>нет</v>
      </c>
      <c r="AM67" s="260" t="str">
        <f t="shared" si="6"/>
        <v>нет</v>
      </c>
      <c r="AN67" s="260">
        <f t="shared" si="3"/>
        <v>0</v>
      </c>
      <c r="AO67" s="260" t="e">
        <f t="shared" si="4"/>
        <v>#VALUE!</v>
      </c>
    </row>
    <row r="68" spans="1:41">
      <c r="A68" s="264" t="e">
        <f t="shared" si="7"/>
        <v>#VALUE!</v>
      </c>
      <c r="B68" s="243">
        <v>65</v>
      </c>
      <c r="C68" s="244"/>
      <c r="D68" s="258" t="str">
        <f t="shared" ref="D68:D99" si="10">IFERROR(VLOOKUP(C68,msu,2,0),"")</f>
        <v/>
      </c>
      <c r="E68" s="236"/>
      <c r="F68" s="236"/>
      <c r="G68" s="244"/>
      <c r="H68" s="259" t="str">
        <f t="shared" ref="H68:H99" si="11">IFERROR(VLOOKUP(G68,oo,2,0),"")</f>
        <v/>
      </c>
      <c r="I68" s="236"/>
      <c r="J68" s="236"/>
      <c r="K68" s="236"/>
      <c r="L68" s="236"/>
      <c r="M68" s="311">
        <f t="shared" si="5"/>
        <v>0</v>
      </c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60" t="str">
        <f t="shared" si="2"/>
        <v>нет</v>
      </c>
      <c r="AM68" s="260" t="str">
        <f t="shared" si="6"/>
        <v>нет</v>
      </c>
      <c r="AN68" s="260">
        <f t="shared" si="3"/>
        <v>0</v>
      </c>
      <c r="AO68" s="260" t="e">
        <f t="shared" si="4"/>
        <v>#VALUE!</v>
      </c>
    </row>
    <row r="69" spans="1:41">
      <c r="A69" s="264" t="e">
        <f t="shared" si="7"/>
        <v>#VALUE!</v>
      </c>
      <c r="B69" s="243">
        <v>66</v>
      </c>
      <c r="C69" s="244"/>
      <c r="D69" s="258" t="str">
        <f t="shared" si="10"/>
        <v/>
      </c>
      <c r="E69" s="236"/>
      <c r="F69" s="236"/>
      <c r="G69" s="244"/>
      <c r="H69" s="259" t="str">
        <f t="shared" si="11"/>
        <v/>
      </c>
      <c r="I69" s="236"/>
      <c r="J69" s="236"/>
      <c r="K69" s="236"/>
      <c r="L69" s="236"/>
      <c r="M69" s="311">
        <f t="shared" si="5"/>
        <v>0</v>
      </c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60" t="str">
        <f t="shared" ref="AL69:AL132" si="12">IF($I69&lt;5,"нет",IF($I69&gt;9,"нет","да"))</f>
        <v>нет</v>
      </c>
      <c r="AM69" s="260" t="str">
        <f t="shared" si="6"/>
        <v>нет</v>
      </c>
      <c r="AN69" s="260">
        <f t="shared" ref="AN69:AN132" si="13">COUNTIF(N69:AK69,"призер")+COUNTIF(N69:AK69,"победитель")</f>
        <v>0</v>
      </c>
      <c r="AO69" s="260" t="e">
        <f t="shared" ref="AO69:AO132" si="14">IF(LEN(G69)=5,LEFT(G69,1)+100,LEFT(G69,2)+100)</f>
        <v>#VALUE!</v>
      </c>
    </row>
    <row r="70" spans="1:41">
      <c r="A70" s="264" t="e">
        <f t="shared" si="7"/>
        <v>#VALUE!</v>
      </c>
      <c r="B70" s="243">
        <v>67</v>
      </c>
      <c r="C70" s="244"/>
      <c r="D70" s="258" t="str">
        <f t="shared" si="10"/>
        <v/>
      </c>
      <c r="E70" s="236"/>
      <c r="F70" s="236"/>
      <c r="G70" s="244"/>
      <c r="H70" s="259" t="str">
        <f t="shared" si="11"/>
        <v/>
      </c>
      <c r="I70" s="236"/>
      <c r="J70" s="236"/>
      <c r="K70" s="236"/>
      <c r="L70" s="236"/>
      <c r="M70" s="311">
        <f t="shared" ref="M70:M133" si="15">COUNTA(N70:AK70)</f>
        <v>0</v>
      </c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60" t="str">
        <f t="shared" si="12"/>
        <v>нет</v>
      </c>
      <c r="AM70" s="260" t="str">
        <f t="shared" ref="AM70:AM133" si="16">IF($I70&lt;=9,"нет","да")</f>
        <v>нет</v>
      </c>
      <c r="AN70" s="260">
        <f t="shared" si="13"/>
        <v>0</v>
      </c>
      <c r="AO70" s="260" t="e">
        <f t="shared" si="14"/>
        <v>#VALUE!</v>
      </c>
    </row>
    <row r="71" spans="1:41">
      <c r="A71" s="264" t="e">
        <f t="shared" si="7"/>
        <v>#VALUE!</v>
      </c>
      <c r="B71" s="243">
        <v>68</v>
      </c>
      <c r="C71" s="244"/>
      <c r="D71" s="258" t="str">
        <f t="shared" si="10"/>
        <v/>
      </c>
      <c r="E71" s="236"/>
      <c r="F71" s="236"/>
      <c r="G71" s="244"/>
      <c r="H71" s="259" t="str">
        <f t="shared" si="11"/>
        <v/>
      </c>
      <c r="I71" s="236"/>
      <c r="J71" s="236"/>
      <c r="K71" s="236"/>
      <c r="L71" s="236"/>
      <c r="M71" s="311">
        <f t="shared" si="15"/>
        <v>0</v>
      </c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60" t="str">
        <f t="shared" si="12"/>
        <v>нет</v>
      </c>
      <c r="AM71" s="260" t="str">
        <f t="shared" si="16"/>
        <v>нет</v>
      </c>
      <c r="AN71" s="260">
        <f t="shared" si="13"/>
        <v>0</v>
      </c>
      <c r="AO71" s="260" t="e">
        <f t="shared" si="14"/>
        <v>#VALUE!</v>
      </c>
    </row>
    <row r="72" spans="1:41">
      <c r="A72" s="264" t="e">
        <f t="shared" ref="A72:A135" si="17">IF($AO72=$C72, "Код_ОО+МСУ_верно", "Требуется проверка кода ОО или МСУ, кроме 101, 102,103")</f>
        <v>#VALUE!</v>
      </c>
      <c r="B72" s="243">
        <v>69</v>
      </c>
      <c r="C72" s="244"/>
      <c r="D72" s="258" t="str">
        <f t="shared" si="10"/>
        <v/>
      </c>
      <c r="E72" s="236"/>
      <c r="F72" s="236"/>
      <c r="G72" s="244"/>
      <c r="H72" s="259" t="str">
        <f t="shared" si="11"/>
        <v/>
      </c>
      <c r="I72" s="236"/>
      <c r="J72" s="236"/>
      <c r="K72" s="236"/>
      <c r="L72" s="236"/>
      <c r="M72" s="311">
        <f t="shared" si="15"/>
        <v>0</v>
      </c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60" t="str">
        <f t="shared" si="12"/>
        <v>нет</v>
      </c>
      <c r="AM72" s="260" t="str">
        <f t="shared" si="16"/>
        <v>нет</v>
      </c>
      <c r="AN72" s="260">
        <f t="shared" si="13"/>
        <v>0</v>
      </c>
      <c r="AO72" s="260" t="e">
        <f t="shared" si="14"/>
        <v>#VALUE!</v>
      </c>
    </row>
    <row r="73" spans="1:41">
      <c r="A73" s="264" t="e">
        <f t="shared" si="17"/>
        <v>#VALUE!</v>
      </c>
      <c r="B73" s="243">
        <v>70</v>
      </c>
      <c r="C73" s="244"/>
      <c r="D73" s="258" t="str">
        <f t="shared" si="10"/>
        <v/>
      </c>
      <c r="E73" s="236"/>
      <c r="F73" s="236"/>
      <c r="G73" s="244"/>
      <c r="H73" s="259" t="str">
        <f t="shared" si="11"/>
        <v/>
      </c>
      <c r="I73" s="236"/>
      <c r="J73" s="236"/>
      <c r="K73" s="236"/>
      <c r="L73" s="236"/>
      <c r="M73" s="311">
        <f t="shared" si="15"/>
        <v>0</v>
      </c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60" t="str">
        <f t="shared" si="12"/>
        <v>нет</v>
      </c>
      <c r="AM73" s="260" t="str">
        <f t="shared" si="16"/>
        <v>нет</v>
      </c>
      <c r="AN73" s="260">
        <f t="shared" si="13"/>
        <v>0</v>
      </c>
      <c r="AO73" s="260" t="e">
        <f t="shared" si="14"/>
        <v>#VALUE!</v>
      </c>
    </row>
    <row r="74" spans="1:41">
      <c r="A74" s="264" t="e">
        <f t="shared" si="17"/>
        <v>#VALUE!</v>
      </c>
      <c r="B74" s="243">
        <v>71</v>
      </c>
      <c r="C74" s="244"/>
      <c r="D74" s="258" t="str">
        <f t="shared" si="10"/>
        <v/>
      </c>
      <c r="E74" s="236"/>
      <c r="F74" s="236"/>
      <c r="G74" s="244"/>
      <c r="H74" s="259" t="str">
        <f t="shared" si="11"/>
        <v/>
      </c>
      <c r="I74" s="236"/>
      <c r="J74" s="236"/>
      <c r="K74" s="236"/>
      <c r="L74" s="236"/>
      <c r="M74" s="311">
        <f t="shared" si="15"/>
        <v>0</v>
      </c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60" t="str">
        <f t="shared" si="12"/>
        <v>нет</v>
      </c>
      <c r="AM74" s="260" t="str">
        <f t="shared" si="16"/>
        <v>нет</v>
      </c>
      <c r="AN74" s="260">
        <f t="shared" si="13"/>
        <v>0</v>
      </c>
      <c r="AO74" s="260" t="e">
        <f t="shared" si="14"/>
        <v>#VALUE!</v>
      </c>
    </row>
    <row r="75" spans="1:41">
      <c r="A75" s="264" t="e">
        <f t="shared" si="17"/>
        <v>#VALUE!</v>
      </c>
      <c r="B75" s="243">
        <v>72</v>
      </c>
      <c r="C75" s="244"/>
      <c r="D75" s="258" t="str">
        <f t="shared" si="10"/>
        <v/>
      </c>
      <c r="E75" s="236"/>
      <c r="F75" s="236"/>
      <c r="G75" s="244"/>
      <c r="H75" s="259" t="str">
        <f t="shared" si="11"/>
        <v/>
      </c>
      <c r="I75" s="236"/>
      <c r="J75" s="236"/>
      <c r="K75" s="236"/>
      <c r="L75" s="236"/>
      <c r="M75" s="311">
        <f t="shared" si="15"/>
        <v>0</v>
      </c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60" t="str">
        <f t="shared" si="12"/>
        <v>нет</v>
      </c>
      <c r="AM75" s="260" t="str">
        <f t="shared" si="16"/>
        <v>нет</v>
      </c>
      <c r="AN75" s="260">
        <f t="shared" si="13"/>
        <v>0</v>
      </c>
      <c r="AO75" s="260" t="e">
        <f t="shared" si="14"/>
        <v>#VALUE!</v>
      </c>
    </row>
    <row r="76" spans="1:41">
      <c r="A76" s="264" t="e">
        <f t="shared" si="17"/>
        <v>#VALUE!</v>
      </c>
      <c r="B76" s="243">
        <v>73</v>
      </c>
      <c r="C76" s="244"/>
      <c r="D76" s="258" t="str">
        <f t="shared" si="10"/>
        <v/>
      </c>
      <c r="E76" s="236"/>
      <c r="F76" s="236"/>
      <c r="G76" s="244"/>
      <c r="H76" s="259" t="str">
        <f t="shared" si="11"/>
        <v/>
      </c>
      <c r="I76" s="236"/>
      <c r="J76" s="236"/>
      <c r="K76" s="236"/>
      <c r="L76" s="236"/>
      <c r="M76" s="311">
        <f t="shared" si="15"/>
        <v>0</v>
      </c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60" t="str">
        <f t="shared" si="12"/>
        <v>нет</v>
      </c>
      <c r="AM76" s="260" t="str">
        <f t="shared" si="16"/>
        <v>нет</v>
      </c>
      <c r="AN76" s="260">
        <f t="shared" si="13"/>
        <v>0</v>
      </c>
      <c r="AO76" s="260" t="e">
        <f t="shared" si="14"/>
        <v>#VALUE!</v>
      </c>
    </row>
    <row r="77" spans="1:41">
      <c r="A77" s="264" t="e">
        <f t="shared" si="17"/>
        <v>#VALUE!</v>
      </c>
      <c r="B77" s="243">
        <v>74</v>
      </c>
      <c r="C77" s="244"/>
      <c r="D77" s="258" t="str">
        <f t="shared" si="10"/>
        <v/>
      </c>
      <c r="E77" s="236"/>
      <c r="F77" s="236"/>
      <c r="G77" s="244"/>
      <c r="H77" s="259" t="str">
        <f t="shared" si="11"/>
        <v/>
      </c>
      <c r="I77" s="236"/>
      <c r="J77" s="236"/>
      <c r="K77" s="236"/>
      <c r="L77" s="236"/>
      <c r="M77" s="311">
        <f t="shared" si="15"/>
        <v>0</v>
      </c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60" t="str">
        <f t="shared" si="12"/>
        <v>нет</v>
      </c>
      <c r="AM77" s="260" t="str">
        <f t="shared" si="16"/>
        <v>нет</v>
      </c>
      <c r="AN77" s="260">
        <f t="shared" si="13"/>
        <v>0</v>
      </c>
      <c r="AO77" s="260" t="e">
        <f t="shared" si="14"/>
        <v>#VALUE!</v>
      </c>
    </row>
    <row r="78" spans="1:41">
      <c r="A78" s="264" t="e">
        <f t="shared" si="17"/>
        <v>#VALUE!</v>
      </c>
      <c r="B78" s="243">
        <v>75</v>
      </c>
      <c r="C78" s="244"/>
      <c r="D78" s="258" t="str">
        <f t="shared" si="10"/>
        <v/>
      </c>
      <c r="E78" s="236"/>
      <c r="F78" s="236"/>
      <c r="G78" s="244"/>
      <c r="H78" s="259" t="str">
        <f t="shared" si="11"/>
        <v/>
      </c>
      <c r="I78" s="236"/>
      <c r="J78" s="236"/>
      <c r="K78" s="236"/>
      <c r="L78" s="236"/>
      <c r="M78" s="311">
        <f t="shared" si="15"/>
        <v>0</v>
      </c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60" t="str">
        <f t="shared" si="12"/>
        <v>нет</v>
      </c>
      <c r="AM78" s="260" t="str">
        <f t="shared" si="16"/>
        <v>нет</v>
      </c>
      <c r="AN78" s="260">
        <f t="shared" si="13"/>
        <v>0</v>
      </c>
      <c r="AO78" s="260" t="e">
        <f t="shared" si="14"/>
        <v>#VALUE!</v>
      </c>
    </row>
    <row r="79" spans="1:41">
      <c r="A79" s="264" t="e">
        <f t="shared" si="17"/>
        <v>#VALUE!</v>
      </c>
      <c r="B79" s="243">
        <v>76</v>
      </c>
      <c r="C79" s="244"/>
      <c r="D79" s="258" t="str">
        <f t="shared" si="10"/>
        <v/>
      </c>
      <c r="E79" s="236"/>
      <c r="F79" s="236"/>
      <c r="G79" s="244"/>
      <c r="H79" s="259" t="str">
        <f t="shared" si="11"/>
        <v/>
      </c>
      <c r="I79" s="236"/>
      <c r="J79" s="236"/>
      <c r="K79" s="236"/>
      <c r="L79" s="236"/>
      <c r="M79" s="311">
        <f t="shared" si="15"/>
        <v>0</v>
      </c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60" t="str">
        <f t="shared" si="12"/>
        <v>нет</v>
      </c>
      <c r="AM79" s="260" t="str">
        <f t="shared" si="16"/>
        <v>нет</v>
      </c>
      <c r="AN79" s="260">
        <f t="shared" si="13"/>
        <v>0</v>
      </c>
      <c r="AO79" s="260" t="e">
        <f t="shared" si="14"/>
        <v>#VALUE!</v>
      </c>
    </row>
    <row r="80" spans="1:41">
      <c r="A80" s="264" t="e">
        <f t="shared" si="17"/>
        <v>#VALUE!</v>
      </c>
      <c r="B80" s="243">
        <v>77</v>
      </c>
      <c r="C80" s="244"/>
      <c r="D80" s="258" t="str">
        <f t="shared" si="10"/>
        <v/>
      </c>
      <c r="E80" s="236"/>
      <c r="F80" s="236"/>
      <c r="G80" s="244"/>
      <c r="H80" s="259" t="str">
        <f t="shared" si="11"/>
        <v/>
      </c>
      <c r="I80" s="236"/>
      <c r="J80" s="236"/>
      <c r="K80" s="236"/>
      <c r="L80" s="236"/>
      <c r="M80" s="311">
        <f t="shared" si="15"/>
        <v>0</v>
      </c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60" t="str">
        <f t="shared" si="12"/>
        <v>нет</v>
      </c>
      <c r="AM80" s="260" t="str">
        <f t="shared" si="16"/>
        <v>нет</v>
      </c>
      <c r="AN80" s="260">
        <f t="shared" si="13"/>
        <v>0</v>
      </c>
      <c r="AO80" s="260" t="e">
        <f t="shared" si="14"/>
        <v>#VALUE!</v>
      </c>
    </row>
    <row r="81" spans="1:41">
      <c r="A81" s="264" t="e">
        <f t="shared" si="17"/>
        <v>#VALUE!</v>
      </c>
      <c r="B81" s="243">
        <v>78</v>
      </c>
      <c r="C81" s="244"/>
      <c r="D81" s="258" t="str">
        <f t="shared" si="10"/>
        <v/>
      </c>
      <c r="E81" s="236"/>
      <c r="F81" s="236"/>
      <c r="G81" s="244"/>
      <c r="H81" s="259" t="str">
        <f t="shared" si="11"/>
        <v/>
      </c>
      <c r="I81" s="236"/>
      <c r="J81" s="236"/>
      <c r="K81" s="236"/>
      <c r="L81" s="236"/>
      <c r="M81" s="311">
        <f t="shared" si="15"/>
        <v>0</v>
      </c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60" t="str">
        <f t="shared" si="12"/>
        <v>нет</v>
      </c>
      <c r="AM81" s="260" t="str">
        <f t="shared" si="16"/>
        <v>нет</v>
      </c>
      <c r="AN81" s="260">
        <f t="shared" si="13"/>
        <v>0</v>
      </c>
      <c r="AO81" s="260" t="e">
        <f t="shared" si="14"/>
        <v>#VALUE!</v>
      </c>
    </row>
    <row r="82" spans="1:41">
      <c r="A82" s="264" t="e">
        <f t="shared" si="17"/>
        <v>#VALUE!</v>
      </c>
      <c r="B82" s="243">
        <v>79</v>
      </c>
      <c r="C82" s="244"/>
      <c r="D82" s="258" t="str">
        <f t="shared" si="10"/>
        <v/>
      </c>
      <c r="E82" s="236"/>
      <c r="F82" s="236"/>
      <c r="G82" s="244"/>
      <c r="H82" s="259" t="str">
        <f t="shared" si="11"/>
        <v/>
      </c>
      <c r="I82" s="236"/>
      <c r="J82" s="236"/>
      <c r="K82" s="236"/>
      <c r="L82" s="236"/>
      <c r="M82" s="311">
        <f t="shared" si="15"/>
        <v>0</v>
      </c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60" t="str">
        <f t="shared" si="12"/>
        <v>нет</v>
      </c>
      <c r="AM82" s="260" t="str">
        <f t="shared" si="16"/>
        <v>нет</v>
      </c>
      <c r="AN82" s="260">
        <f t="shared" si="13"/>
        <v>0</v>
      </c>
      <c r="AO82" s="260" t="e">
        <f t="shared" si="14"/>
        <v>#VALUE!</v>
      </c>
    </row>
    <row r="83" spans="1:41">
      <c r="A83" s="264" t="e">
        <f t="shared" si="17"/>
        <v>#VALUE!</v>
      </c>
      <c r="B83" s="243">
        <v>80</v>
      </c>
      <c r="C83" s="244"/>
      <c r="D83" s="258" t="str">
        <f t="shared" si="10"/>
        <v/>
      </c>
      <c r="E83" s="236"/>
      <c r="F83" s="236"/>
      <c r="G83" s="244"/>
      <c r="H83" s="259" t="str">
        <f t="shared" si="11"/>
        <v/>
      </c>
      <c r="I83" s="236"/>
      <c r="J83" s="236"/>
      <c r="K83" s="236"/>
      <c r="L83" s="236"/>
      <c r="M83" s="311">
        <f t="shared" si="15"/>
        <v>0</v>
      </c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60" t="str">
        <f t="shared" si="12"/>
        <v>нет</v>
      </c>
      <c r="AM83" s="260" t="str">
        <f t="shared" si="16"/>
        <v>нет</v>
      </c>
      <c r="AN83" s="260">
        <f t="shared" si="13"/>
        <v>0</v>
      </c>
      <c r="AO83" s="260" t="e">
        <f t="shared" si="14"/>
        <v>#VALUE!</v>
      </c>
    </row>
    <row r="84" spans="1:41">
      <c r="A84" s="264" t="e">
        <f t="shared" si="17"/>
        <v>#VALUE!</v>
      </c>
      <c r="B84" s="243">
        <v>81</v>
      </c>
      <c r="C84" s="244"/>
      <c r="D84" s="258" t="str">
        <f t="shared" si="10"/>
        <v/>
      </c>
      <c r="E84" s="236"/>
      <c r="F84" s="236"/>
      <c r="G84" s="244"/>
      <c r="H84" s="259" t="str">
        <f t="shared" si="11"/>
        <v/>
      </c>
      <c r="I84" s="236"/>
      <c r="J84" s="236"/>
      <c r="K84" s="236"/>
      <c r="L84" s="236"/>
      <c r="M84" s="311">
        <f t="shared" si="15"/>
        <v>0</v>
      </c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60" t="str">
        <f t="shared" si="12"/>
        <v>нет</v>
      </c>
      <c r="AM84" s="260" t="str">
        <f t="shared" si="16"/>
        <v>нет</v>
      </c>
      <c r="AN84" s="260">
        <f t="shared" si="13"/>
        <v>0</v>
      </c>
      <c r="AO84" s="260" t="e">
        <f t="shared" si="14"/>
        <v>#VALUE!</v>
      </c>
    </row>
    <row r="85" spans="1:41">
      <c r="A85" s="264" t="e">
        <f t="shared" si="17"/>
        <v>#VALUE!</v>
      </c>
      <c r="B85" s="243">
        <v>82</v>
      </c>
      <c r="C85" s="244"/>
      <c r="D85" s="258" t="str">
        <f t="shared" si="10"/>
        <v/>
      </c>
      <c r="E85" s="236"/>
      <c r="F85" s="236"/>
      <c r="G85" s="244"/>
      <c r="H85" s="259" t="str">
        <f t="shared" si="11"/>
        <v/>
      </c>
      <c r="I85" s="236"/>
      <c r="J85" s="236"/>
      <c r="K85" s="236"/>
      <c r="L85" s="236"/>
      <c r="M85" s="311">
        <f t="shared" si="15"/>
        <v>0</v>
      </c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60" t="str">
        <f t="shared" si="12"/>
        <v>нет</v>
      </c>
      <c r="AM85" s="260" t="str">
        <f t="shared" si="16"/>
        <v>нет</v>
      </c>
      <c r="AN85" s="260">
        <f t="shared" si="13"/>
        <v>0</v>
      </c>
      <c r="AO85" s="260" t="e">
        <f t="shared" si="14"/>
        <v>#VALUE!</v>
      </c>
    </row>
    <row r="86" spans="1:41">
      <c r="A86" s="264" t="e">
        <f t="shared" si="17"/>
        <v>#VALUE!</v>
      </c>
      <c r="B86" s="243">
        <v>83</v>
      </c>
      <c r="C86" s="244"/>
      <c r="D86" s="258" t="str">
        <f t="shared" si="10"/>
        <v/>
      </c>
      <c r="E86" s="236"/>
      <c r="F86" s="236"/>
      <c r="G86" s="244"/>
      <c r="H86" s="259" t="str">
        <f t="shared" si="11"/>
        <v/>
      </c>
      <c r="I86" s="236"/>
      <c r="J86" s="236"/>
      <c r="K86" s="236"/>
      <c r="L86" s="236"/>
      <c r="M86" s="311">
        <f t="shared" si="15"/>
        <v>0</v>
      </c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60" t="str">
        <f t="shared" si="12"/>
        <v>нет</v>
      </c>
      <c r="AM86" s="260" t="str">
        <f t="shared" si="16"/>
        <v>нет</v>
      </c>
      <c r="AN86" s="260">
        <f t="shared" si="13"/>
        <v>0</v>
      </c>
      <c r="AO86" s="260" t="e">
        <f t="shared" si="14"/>
        <v>#VALUE!</v>
      </c>
    </row>
    <row r="87" spans="1:41">
      <c r="A87" s="264" t="e">
        <f t="shared" si="17"/>
        <v>#VALUE!</v>
      </c>
      <c r="B87" s="243">
        <v>84</v>
      </c>
      <c r="C87" s="244"/>
      <c r="D87" s="258" t="str">
        <f t="shared" si="10"/>
        <v/>
      </c>
      <c r="E87" s="236"/>
      <c r="F87" s="236"/>
      <c r="G87" s="244"/>
      <c r="H87" s="259" t="str">
        <f t="shared" si="11"/>
        <v/>
      </c>
      <c r="I87" s="236"/>
      <c r="J87" s="236"/>
      <c r="K87" s="236"/>
      <c r="L87" s="236"/>
      <c r="M87" s="311">
        <f t="shared" si="15"/>
        <v>0</v>
      </c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60" t="str">
        <f t="shared" si="12"/>
        <v>нет</v>
      </c>
      <c r="AM87" s="260" t="str">
        <f t="shared" si="16"/>
        <v>нет</v>
      </c>
      <c r="AN87" s="260">
        <f t="shared" si="13"/>
        <v>0</v>
      </c>
      <c r="AO87" s="260" t="e">
        <f t="shared" si="14"/>
        <v>#VALUE!</v>
      </c>
    </row>
    <row r="88" spans="1:41">
      <c r="A88" s="264" t="e">
        <f t="shared" si="17"/>
        <v>#VALUE!</v>
      </c>
      <c r="B88" s="243">
        <v>85</v>
      </c>
      <c r="C88" s="244"/>
      <c r="D88" s="258" t="str">
        <f t="shared" si="10"/>
        <v/>
      </c>
      <c r="E88" s="236"/>
      <c r="F88" s="236"/>
      <c r="G88" s="244"/>
      <c r="H88" s="259" t="str">
        <f t="shared" si="11"/>
        <v/>
      </c>
      <c r="I88" s="236"/>
      <c r="J88" s="236"/>
      <c r="K88" s="236"/>
      <c r="L88" s="236"/>
      <c r="M88" s="311">
        <f t="shared" si="15"/>
        <v>0</v>
      </c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60" t="str">
        <f t="shared" si="12"/>
        <v>нет</v>
      </c>
      <c r="AM88" s="260" t="str">
        <f t="shared" si="16"/>
        <v>нет</v>
      </c>
      <c r="AN88" s="260">
        <f t="shared" si="13"/>
        <v>0</v>
      </c>
      <c r="AO88" s="260" t="e">
        <f t="shared" si="14"/>
        <v>#VALUE!</v>
      </c>
    </row>
    <row r="89" spans="1:41">
      <c r="A89" s="264" t="e">
        <f t="shared" si="17"/>
        <v>#VALUE!</v>
      </c>
      <c r="B89" s="243">
        <v>86</v>
      </c>
      <c r="C89" s="244"/>
      <c r="D89" s="258" t="str">
        <f t="shared" si="10"/>
        <v/>
      </c>
      <c r="E89" s="236"/>
      <c r="F89" s="236"/>
      <c r="G89" s="244"/>
      <c r="H89" s="259" t="str">
        <f t="shared" si="11"/>
        <v/>
      </c>
      <c r="I89" s="236"/>
      <c r="J89" s="236"/>
      <c r="K89" s="236"/>
      <c r="L89" s="236"/>
      <c r="M89" s="311">
        <f t="shared" si="15"/>
        <v>0</v>
      </c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60" t="str">
        <f t="shared" si="12"/>
        <v>нет</v>
      </c>
      <c r="AM89" s="260" t="str">
        <f t="shared" si="16"/>
        <v>нет</v>
      </c>
      <c r="AN89" s="260">
        <f t="shared" si="13"/>
        <v>0</v>
      </c>
      <c r="AO89" s="260" t="e">
        <f t="shared" si="14"/>
        <v>#VALUE!</v>
      </c>
    </row>
    <row r="90" spans="1:41">
      <c r="A90" s="264" t="e">
        <f t="shared" si="17"/>
        <v>#VALUE!</v>
      </c>
      <c r="B90" s="243">
        <v>87</v>
      </c>
      <c r="C90" s="244"/>
      <c r="D90" s="258" t="str">
        <f t="shared" si="10"/>
        <v/>
      </c>
      <c r="E90" s="236"/>
      <c r="F90" s="236"/>
      <c r="G90" s="244"/>
      <c r="H90" s="259" t="str">
        <f t="shared" si="11"/>
        <v/>
      </c>
      <c r="I90" s="236"/>
      <c r="J90" s="236"/>
      <c r="K90" s="236"/>
      <c r="L90" s="236"/>
      <c r="M90" s="311">
        <f t="shared" si="15"/>
        <v>0</v>
      </c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60" t="str">
        <f t="shared" si="12"/>
        <v>нет</v>
      </c>
      <c r="AM90" s="260" t="str">
        <f t="shared" si="16"/>
        <v>нет</v>
      </c>
      <c r="AN90" s="260">
        <f t="shared" si="13"/>
        <v>0</v>
      </c>
      <c r="AO90" s="260" t="e">
        <f t="shared" si="14"/>
        <v>#VALUE!</v>
      </c>
    </row>
    <row r="91" spans="1:41">
      <c r="A91" s="264" t="e">
        <f t="shared" si="17"/>
        <v>#VALUE!</v>
      </c>
      <c r="B91" s="243">
        <v>88</v>
      </c>
      <c r="C91" s="244"/>
      <c r="D91" s="258" t="str">
        <f t="shared" si="10"/>
        <v/>
      </c>
      <c r="E91" s="236"/>
      <c r="F91" s="236"/>
      <c r="G91" s="244"/>
      <c r="H91" s="259" t="str">
        <f t="shared" si="11"/>
        <v/>
      </c>
      <c r="I91" s="236"/>
      <c r="J91" s="236"/>
      <c r="K91" s="236"/>
      <c r="L91" s="236"/>
      <c r="M91" s="311">
        <f t="shared" si="15"/>
        <v>0</v>
      </c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60" t="str">
        <f t="shared" si="12"/>
        <v>нет</v>
      </c>
      <c r="AM91" s="260" t="str">
        <f t="shared" si="16"/>
        <v>нет</v>
      </c>
      <c r="AN91" s="260">
        <f t="shared" si="13"/>
        <v>0</v>
      </c>
      <c r="AO91" s="260" t="e">
        <f t="shared" si="14"/>
        <v>#VALUE!</v>
      </c>
    </row>
    <row r="92" spans="1:41">
      <c r="A92" s="264" t="e">
        <f t="shared" si="17"/>
        <v>#VALUE!</v>
      </c>
      <c r="B92" s="243">
        <v>89</v>
      </c>
      <c r="C92" s="244"/>
      <c r="D92" s="258" t="str">
        <f t="shared" si="10"/>
        <v/>
      </c>
      <c r="E92" s="236"/>
      <c r="F92" s="236"/>
      <c r="G92" s="244"/>
      <c r="H92" s="259" t="str">
        <f t="shared" si="11"/>
        <v/>
      </c>
      <c r="I92" s="236"/>
      <c r="J92" s="236"/>
      <c r="K92" s="236"/>
      <c r="L92" s="236"/>
      <c r="M92" s="311">
        <f t="shared" si="15"/>
        <v>0</v>
      </c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60" t="str">
        <f t="shared" si="12"/>
        <v>нет</v>
      </c>
      <c r="AM92" s="260" t="str">
        <f t="shared" si="16"/>
        <v>нет</v>
      </c>
      <c r="AN92" s="260">
        <f t="shared" si="13"/>
        <v>0</v>
      </c>
      <c r="AO92" s="260" t="e">
        <f t="shared" si="14"/>
        <v>#VALUE!</v>
      </c>
    </row>
    <row r="93" spans="1:41">
      <c r="A93" s="264" t="e">
        <f t="shared" si="17"/>
        <v>#VALUE!</v>
      </c>
      <c r="B93" s="243">
        <v>90</v>
      </c>
      <c r="C93" s="244"/>
      <c r="D93" s="258" t="str">
        <f t="shared" si="10"/>
        <v/>
      </c>
      <c r="E93" s="236"/>
      <c r="F93" s="236"/>
      <c r="G93" s="244"/>
      <c r="H93" s="259" t="str">
        <f t="shared" si="11"/>
        <v/>
      </c>
      <c r="I93" s="236"/>
      <c r="J93" s="236"/>
      <c r="K93" s="236"/>
      <c r="L93" s="236"/>
      <c r="M93" s="311">
        <f t="shared" si="15"/>
        <v>0</v>
      </c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60" t="str">
        <f t="shared" si="12"/>
        <v>нет</v>
      </c>
      <c r="AM93" s="260" t="str">
        <f t="shared" si="16"/>
        <v>нет</v>
      </c>
      <c r="AN93" s="260">
        <f t="shared" si="13"/>
        <v>0</v>
      </c>
      <c r="AO93" s="260" t="e">
        <f t="shared" si="14"/>
        <v>#VALUE!</v>
      </c>
    </row>
    <row r="94" spans="1:41">
      <c r="A94" s="264" t="e">
        <f t="shared" si="17"/>
        <v>#VALUE!</v>
      </c>
      <c r="B94" s="243">
        <v>91</v>
      </c>
      <c r="C94" s="244"/>
      <c r="D94" s="258" t="str">
        <f t="shared" si="10"/>
        <v/>
      </c>
      <c r="E94" s="236"/>
      <c r="F94" s="236"/>
      <c r="G94" s="244"/>
      <c r="H94" s="259" t="str">
        <f t="shared" si="11"/>
        <v/>
      </c>
      <c r="I94" s="236"/>
      <c r="J94" s="236"/>
      <c r="K94" s="236"/>
      <c r="L94" s="236"/>
      <c r="M94" s="311">
        <f t="shared" si="15"/>
        <v>0</v>
      </c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60" t="str">
        <f t="shared" si="12"/>
        <v>нет</v>
      </c>
      <c r="AM94" s="260" t="str">
        <f t="shared" si="16"/>
        <v>нет</v>
      </c>
      <c r="AN94" s="260">
        <f t="shared" si="13"/>
        <v>0</v>
      </c>
      <c r="AO94" s="260" t="e">
        <f t="shared" si="14"/>
        <v>#VALUE!</v>
      </c>
    </row>
    <row r="95" spans="1:41">
      <c r="A95" s="264" t="e">
        <f t="shared" si="17"/>
        <v>#VALUE!</v>
      </c>
      <c r="B95" s="243">
        <v>92</v>
      </c>
      <c r="C95" s="244"/>
      <c r="D95" s="258" t="str">
        <f t="shared" si="10"/>
        <v/>
      </c>
      <c r="E95" s="236"/>
      <c r="F95" s="236"/>
      <c r="G95" s="244"/>
      <c r="H95" s="259" t="str">
        <f t="shared" si="11"/>
        <v/>
      </c>
      <c r="I95" s="236"/>
      <c r="J95" s="236"/>
      <c r="K95" s="236"/>
      <c r="L95" s="236"/>
      <c r="M95" s="311">
        <f t="shared" si="15"/>
        <v>0</v>
      </c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60" t="str">
        <f t="shared" si="12"/>
        <v>нет</v>
      </c>
      <c r="AM95" s="260" t="str">
        <f t="shared" si="16"/>
        <v>нет</v>
      </c>
      <c r="AN95" s="260">
        <f t="shared" si="13"/>
        <v>0</v>
      </c>
      <c r="AO95" s="260" t="e">
        <f t="shared" si="14"/>
        <v>#VALUE!</v>
      </c>
    </row>
    <row r="96" spans="1:41">
      <c r="A96" s="264" t="e">
        <f t="shared" si="17"/>
        <v>#VALUE!</v>
      </c>
      <c r="B96" s="243">
        <v>93</v>
      </c>
      <c r="C96" s="244"/>
      <c r="D96" s="258" t="str">
        <f t="shared" si="10"/>
        <v/>
      </c>
      <c r="E96" s="236"/>
      <c r="F96" s="236"/>
      <c r="G96" s="244"/>
      <c r="H96" s="259" t="str">
        <f t="shared" si="11"/>
        <v/>
      </c>
      <c r="I96" s="236"/>
      <c r="J96" s="236"/>
      <c r="K96" s="236"/>
      <c r="L96" s="236"/>
      <c r="M96" s="311">
        <f t="shared" si="15"/>
        <v>0</v>
      </c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60" t="str">
        <f t="shared" si="12"/>
        <v>нет</v>
      </c>
      <c r="AM96" s="260" t="str">
        <f t="shared" si="16"/>
        <v>нет</v>
      </c>
      <c r="AN96" s="260">
        <f t="shared" si="13"/>
        <v>0</v>
      </c>
      <c r="AO96" s="260" t="e">
        <f t="shared" si="14"/>
        <v>#VALUE!</v>
      </c>
    </row>
    <row r="97" spans="1:41">
      <c r="A97" s="264" t="e">
        <f t="shared" si="17"/>
        <v>#VALUE!</v>
      </c>
      <c r="B97" s="243">
        <v>94</v>
      </c>
      <c r="C97" s="244"/>
      <c r="D97" s="258" t="str">
        <f t="shared" si="10"/>
        <v/>
      </c>
      <c r="E97" s="236"/>
      <c r="F97" s="236"/>
      <c r="G97" s="244"/>
      <c r="H97" s="259" t="str">
        <f t="shared" si="11"/>
        <v/>
      </c>
      <c r="I97" s="236"/>
      <c r="J97" s="236"/>
      <c r="K97" s="236"/>
      <c r="L97" s="236"/>
      <c r="M97" s="311">
        <f t="shared" si="15"/>
        <v>0</v>
      </c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60" t="str">
        <f t="shared" si="12"/>
        <v>нет</v>
      </c>
      <c r="AM97" s="260" t="str">
        <f t="shared" si="16"/>
        <v>нет</v>
      </c>
      <c r="AN97" s="260">
        <f t="shared" si="13"/>
        <v>0</v>
      </c>
      <c r="AO97" s="260" t="e">
        <f t="shared" si="14"/>
        <v>#VALUE!</v>
      </c>
    </row>
    <row r="98" spans="1:41">
      <c r="A98" s="264" t="e">
        <f t="shared" si="17"/>
        <v>#VALUE!</v>
      </c>
      <c r="B98" s="243">
        <v>95</v>
      </c>
      <c r="C98" s="244"/>
      <c r="D98" s="258" t="str">
        <f t="shared" si="10"/>
        <v/>
      </c>
      <c r="E98" s="236"/>
      <c r="F98" s="236"/>
      <c r="G98" s="244"/>
      <c r="H98" s="259" t="str">
        <f t="shared" si="11"/>
        <v/>
      </c>
      <c r="I98" s="236"/>
      <c r="J98" s="236"/>
      <c r="K98" s="236"/>
      <c r="L98" s="236"/>
      <c r="M98" s="311">
        <f t="shared" si="15"/>
        <v>0</v>
      </c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60" t="str">
        <f t="shared" si="12"/>
        <v>нет</v>
      </c>
      <c r="AM98" s="260" t="str">
        <f t="shared" si="16"/>
        <v>нет</v>
      </c>
      <c r="AN98" s="260">
        <f t="shared" si="13"/>
        <v>0</v>
      </c>
      <c r="AO98" s="260" t="e">
        <f t="shared" si="14"/>
        <v>#VALUE!</v>
      </c>
    </row>
    <row r="99" spans="1:41">
      <c r="A99" s="264" t="e">
        <f t="shared" si="17"/>
        <v>#VALUE!</v>
      </c>
      <c r="B99" s="243">
        <v>96</v>
      </c>
      <c r="C99" s="244"/>
      <c r="D99" s="258" t="str">
        <f t="shared" si="10"/>
        <v/>
      </c>
      <c r="E99" s="236"/>
      <c r="F99" s="236"/>
      <c r="G99" s="244"/>
      <c r="H99" s="259" t="str">
        <f t="shared" si="11"/>
        <v/>
      </c>
      <c r="I99" s="236"/>
      <c r="J99" s="236"/>
      <c r="K99" s="236"/>
      <c r="L99" s="236"/>
      <c r="M99" s="311">
        <f t="shared" si="15"/>
        <v>0</v>
      </c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60" t="str">
        <f t="shared" si="12"/>
        <v>нет</v>
      </c>
      <c r="AM99" s="260" t="str">
        <f t="shared" si="16"/>
        <v>нет</v>
      </c>
      <c r="AN99" s="260">
        <f t="shared" si="13"/>
        <v>0</v>
      </c>
      <c r="AO99" s="260" t="e">
        <f t="shared" si="14"/>
        <v>#VALUE!</v>
      </c>
    </row>
    <row r="100" spans="1:41">
      <c r="A100" s="264" t="e">
        <f t="shared" si="17"/>
        <v>#VALUE!</v>
      </c>
      <c r="B100" s="243">
        <v>97</v>
      </c>
      <c r="C100" s="244"/>
      <c r="D100" s="258" t="str">
        <f t="shared" ref="D100:D131" si="18">IFERROR(VLOOKUP(C100,msu,2,0),"")</f>
        <v/>
      </c>
      <c r="E100" s="236"/>
      <c r="F100" s="236"/>
      <c r="G100" s="244"/>
      <c r="H100" s="259" t="str">
        <f t="shared" ref="H100:H131" si="19">IFERROR(VLOOKUP(G100,oo,2,0),"")</f>
        <v/>
      </c>
      <c r="I100" s="236"/>
      <c r="J100" s="236"/>
      <c r="K100" s="236"/>
      <c r="L100" s="236"/>
      <c r="M100" s="311">
        <f t="shared" si="15"/>
        <v>0</v>
      </c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60" t="str">
        <f t="shared" si="12"/>
        <v>нет</v>
      </c>
      <c r="AM100" s="260" t="str">
        <f t="shared" si="16"/>
        <v>нет</v>
      </c>
      <c r="AN100" s="260">
        <f t="shared" si="13"/>
        <v>0</v>
      </c>
      <c r="AO100" s="260" t="e">
        <f t="shared" si="14"/>
        <v>#VALUE!</v>
      </c>
    </row>
    <row r="101" spans="1:41">
      <c r="A101" s="264" t="e">
        <f t="shared" si="17"/>
        <v>#VALUE!</v>
      </c>
      <c r="B101" s="243">
        <v>98</v>
      </c>
      <c r="C101" s="244"/>
      <c r="D101" s="258" t="str">
        <f t="shared" si="18"/>
        <v/>
      </c>
      <c r="E101" s="236"/>
      <c r="F101" s="236"/>
      <c r="G101" s="244"/>
      <c r="H101" s="259" t="str">
        <f t="shared" si="19"/>
        <v/>
      </c>
      <c r="I101" s="236"/>
      <c r="J101" s="236"/>
      <c r="K101" s="236"/>
      <c r="L101" s="236"/>
      <c r="M101" s="311">
        <f t="shared" si="15"/>
        <v>0</v>
      </c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60" t="str">
        <f t="shared" si="12"/>
        <v>нет</v>
      </c>
      <c r="AM101" s="260" t="str">
        <f t="shared" si="16"/>
        <v>нет</v>
      </c>
      <c r="AN101" s="260">
        <f t="shared" si="13"/>
        <v>0</v>
      </c>
      <c r="AO101" s="260" t="e">
        <f t="shared" si="14"/>
        <v>#VALUE!</v>
      </c>
    </row>
    <row r="102" spans="1:41">
      <c r="A102" s="264" t="e">
        <f t="shared" si="17"/>
        <v>#VALUE!</v>
      </c>
      <c r="B102" s="243">
        <v>99</v>
      </c>
      <c r="C102" s="244"/>
      <c r="D102" s="258" t="str">
        <f t="shared" si="18"/>
        <v/>
      </c>
      <c r="E102" s="236"/>
      <c r="F102" s="236"/>
      <c r="G102" s="244"/>
      <c r="H102" s="259" t="str">
        <f t="shared" si="19"/>
        <v/>
      </c>
      <c r="I102" s="236"/>
      <c r="J102" s="236"/>
      <c r="K102" s="236"/>
      <c r="L102" s="236"/>
      <c r="M102" s="311">
        <f t="shared" si="15"/>
        <v>0</v>
      </c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60" t="str">
        <f t="shared" si="12"/>
        <v>нет</v>
      </c>
      <c r="AM102" s="260" t="str">
        <f t="shared" si="16"/>
        <v>нет</v>
      </c>
      <c r="AN102" s="260">
        <f t="shared" si="13"/>
        <v>0</v>
      </c>
      <c r="AO102" s="260" t="e">
        <f t="shared" si="14"/>
        <v>#VALUE!</v>
      </c>
    </row>
    <row r="103" spans="1:41">
      <c r="A103" s="264" t="e">
        <f t="shared" si="17"/>
        <v>#VALUE!</v>
      </c>
      <c r="B103" s="243">
        <v>100</v>
      </c>
      <c r="C103" s="244"/>
      <c r="D103" s="258" t="str">
        <f t="shared" si="18"/>
        <v/>
      </c>
      <c r="E103" s="236"/>
      <c r="F103" s="236"/>
      <c r="G103" s="244"/>
      <c r="H103" s="259" t="str">
        <f t="shared" si="19"/>
        <v/>
      </c>
      <c r="I103" s="236"/>
      <c r="J103" s="236"/>
      <c r="K103" s="236"/>
      <c r="L103" s="236"/>
      <c r="M103" s="311">
        <f t="shared" si="15"/>
        <v>0</v>
      </c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60" t="str">
        <f t="shared" si="12"/>
        <v>нет</v>
      </c>
      <c r="AM103" s="260" t="str">
        <f t="shared" si="16"/>
        <v>нет</v>
      </c>
      <c r="AN103" s="260">
        <f t="shared" si="13"/>
        <v>0</v>
      </c>
      <c r="AO103" s="260" t="e">
        <f t="shared" si="14"/>
        <v>#VALUE!</v>
      </c>
    </row>
    <row r="104" spans="1:41">
      <c r="A104" s="264" t="e">
        <f t="shared" si="17"/>
        <v>#VALUE!</v>
      </c>
      <c r="B104" s="243">
        <v>101</v>
      </c>
      <c r="C104" s="244"/>
      <c r="D104" s="258" t="str">
        <f t="shared" si="18"/>
        <v/>
      </c>
      <c r="E104" s="236"/>
      <c r="F104" s="236"/>
      <c r="G104" s="244"/>
      <c r="H104" s="259" t="str">
        <f t="shared" si="19"/>
        <v/>
      </c>
      <c r="I104" s="236"/>
      <c r="J104" s="236"/>
      <c r="K104" s="236"/>
      <c r="L104" s="236"/>
      <c r="M104" s="311">
        <f t="shared" si="15"/>
        <v>0</v>
      </c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60" t="str">
        <f t="shared" si="12"/>
        <v>нет</v>
      </c>
      <c r="AM104" s="260" t="str">
        <f t="shared" si="16"/>
        <v>нет</v>
      </c>
      <c r="AN104" s="260">
        <f t="shared" si="13"/>
        <v>0</v>
      </c>
      <c r="AO104" s="260" t="e">
        <f t="shared" si="14"/>
        <v>#VALUE!</v>
      </c>
    </row>
    <row r="105" spans="1:41">
      <c r="A105" s="264" t="e">
        <f t="shared" si="17"/>
        <v>#VALUE!</v>
      </c>
      <c r="B105" s="243">
        <v>102</v>
      </c>
      <c r="C105" s="244"/>
      <c r="D105" s="258" t="str">
        <f t="shared" si="18"/>
        <v/>
      </c>
      <c r="E105" s="236"/>
      <c r="F105" s="236"/>
      <c r="G105" s="244"/>
      <c r="H105" s="259" t="str">
        <f t="shared" si="19"/>
        <v/>
      </c>
      <c r="I105" s="236"/>
      <c r="J105" s="236"/>
      <c r="K105" s="236"/>
      <c r="L105" s="236"/>
      <c r="M105" s="311">
        <f t="shared" si="15"/>
        <v>0</v>
      </c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60" t="str">
        <f t="shared" si="12"/>
        <v>нет</v>
      </c>
      <c r="AM105" s="260" t="str">
        <f t="shared" si="16"/>
        <v>нет</v>
      </c>
      <c r="AN105" s="260">
        <f t="shared" si="13"/>
        <v>0</v>
      </c>
      <c r="AO105" s="260" t="e">
        <f t="shared" si="14"/>
        <v>#VALUE!</v>
      </c>
    </row>
    <row r="106" spans="1:41">
      <c r="A106" s="264" t="e">
        <f t="shared" si="17"/>
        <v>#VALUE!</v>
      </c>
      <c r="B106" s="243">
        <v>103</v>
      </c>
      <c r="C106" s="244"/>
      <c r="D106" s="258" t="str">
        <f t="shared" si="18"/>
        <v/>
      </c>
      <c r="E106" s="236"/>
      <c r="F106" s="236"/>
      <c r="G106" s="244"/>
      <c r="H106" s="259" t="str">
        <f t="shared" si="19"/>
        <v/>
      </c>
      <c r="I106" s="236"/>
      <c r="J106" s="236"/>
      <c r="K106" s="236"/>
      <c r="L106" s="236"/>
      <c r="M106" s="311">
        <f t="shared" si="15"/>
        <v>0</v>
      </c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60" t="str">
        <f t="shared" si="12"/>
        <v>нет</v>
      </c>
      <c r="AM106" s="260" t="str">
        <f t="shared" si="16"/>
        <v>нет</v>
      </c>
      <c r="AN106" s="260">
        <f t="shared" si="13"/>
        <v>0</v>
      </c>
      <c r="AO106" s="260" t="e">
        <f t="shared" si="14"/>
        <v>#VALUE!</v>
      </c>
    </row>
    <row r="107" spans="1:41">
      <c r="A107" s="264" t="e">
        <f t="shared" si="17"/>
        <v>#VALUE!</v>
      </c>
      <c r="B107" s="243">
        <v>104</v>
      </c>
      <c r="C107" s="244"/>
      <c r="D107" s="258" t="str">
        <f t="shared" si="18"/>
        <v/>
      </c>
      <c r="E107" s="236"/>
      <c r="F107" s="236"/>
      <c r="G107" s="244"/>
      <c r="H107" s="259" t="str">
        <f t="shared" si="19"/>
        <v/>
      </c>
      <c r="I107" s="236"/>
      <c r="J107" s="236"/>
      <c r="K107" s="236"/>
      <c r="L107" s="236"/>
      <c r="M107" s="311">
        <f t="shared" si="15"/>
        <v>0</v>
      </c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60" t="str">
        <f t="shared" si="12"/>
        <v>нет</v>
      </c>
      <c r="AM107" s="260" t="str">
        <f t="shared" si="16"/>
        <v>нет</v>
      </c>
      <c r="AN107" s="260">
        <f t="shared" si="13"/>
        <v>0</v>
      </c>
      <c r="AO107" s="260" t="e">
        <f t="shared" si="14"/>
        <v>#VALUE!</v>
      </c>
    </row>
    <row r="108" spans="1:41">
      <c r="A108" s="264" t="e">
        <f t="shared" si="17"/>
        <v>#VALUE!</v>
      </c>
      <c r="B108" s="243">
        <v>105</v>
      </c>
      <c r="C108" s="244"/>
      <c r="D108" s="258" t="str">
        <f t="shared" si="18"/>
        <v/>
      </c>
      <c r="E108" s="236"/>
      <c r="F108" s="236"/>
      <c r="G108" s="244"/>
      <c r="H108" s="259" t="str">
        <f t="shared" si="19"/>
        <v/>
      </c>
      <c r="I108" s="236"/>
      <c r="J108" s="236"/>
      <c r="K108" s="236"/>
      <c r="L108" s="236"/>
      <c r="M108" s="311">
        <f t="shared" si="15"/>
        <v>0</v>
      </c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60" t="str">
        <f t="shared" si="12"/>
        <v>нет</v>
      </c>
      <c r="AM108" s="260" t="str">
        <f t="shared" si="16"/>
        <v>нет</v>
      </c>
      <c r="AN108" s="260">
        <f t="shared" si="13"/>
        <v>0</v>
      </c>
      <c r="AO108" s="260" t="e">
        <f t="shared" si="14"/>
        <v>#VALUE!</v>
      </c>
    </row>
    <row r="109" spans="1:41">
      <c r="A109" s="264" t="e">
        <f t="shared" si="17"/>
        <v>#VALUE!</v>
      </c>
      <c r="B109" s="243">
        <v>106</v>
      </c>
      <c r="C109" s="244"/>
      <c r="D109" s="258" t="str">
        <f t="shared" si="18"/>
        <v/>
      </c>
      <c r="E109" s="236"/>
      <c r="F109" s="236"/>
      <c r="G109" s="244"/>
      <c r="H109" s="259" t="str">
        <f t="shared" si="19"/>
        <v/>
      </c>
      <c r="I109" s="236"/>
      <c r="J109" s="236"/>
      <c r="K109" s="236"/>
      <c r="L109" s="236"/>
      <c r="M109" s="311">
        <f t="shared" si="15"/>
        <v>0</v>
      </c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60" t="str">
        <f t="shared" si="12"/>
        <v>нет</v>
      </c>
      <c r="AM109" s="260" t="str">
        <f t="shared" si="16"/>
        <v>нет</v>
      </c>
      <c r="AN109" s="260">
        <f t="shared" si="13"/>
        <v>0</v>
      </c>
      <c r="AO109" s="260" t="e">
        <f t="shared" si="14"/>
        <v>#VALUE!</v>
      </c>
    </row>
    <row r="110" spans="1:41">
      <c r="A110" s="264" t="e">
        <f t="shared" si="17"/>
        <v>#VALUE!</v>
      </c>
      <c r="B110" s="243">
        <v>107</v>
      </c>
      <c r="C110" s="244"/>
      <c r="D110" s="258" t="str">
        <f t="shared" si="18"/>
        <v/>
      </c>
      <c r="E110" s="236"/>
      <c r="F110" s="236"/>
      <c r="G110" s="244"/>
      <c r="H110" s="259" t="str">
        <f t="shared" si="19"/>
        <v/>
      </c>
      <c r="I110" s="236"/>
      <c r="J110" s="236"/>
      <c r="K110" s="236"/>
      <c r="L110" s="236"/>
      <c r="M110" s="311">
        <f t="shared" si="15"/>
        <v>0</v>
      </c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60" t="str">
        <f t="shared" si="12"/>
        <v>нет</v>
      </c>
      <c r="AM110" s="260" t="str">
        <f t="shared" si="16"/>
        <v>нет</v>
      </c>
      <c r="AN110" s="260">
        <f t="shared" si="13"/>
        <v>0</v>
      </c>
      <c r="AO110" s="260" t="e">
        <f t="shared" si="14"/>
        <v>#VALUE!</v>
      </c>
    </row>
    <row r="111" spans="1:41">
      <c r="A111" s="264" t="e">
        <f t="shared" si="17"/>
        <v>#VALUE!</v>
      </c>
      <c r="B111" s="243">
        <v>108</v>
      </c>
      <c r="C111" s="244"/>
      <c r="D111" s="258" t="str">
        <f t="shared" si="18"/>
        <v/>
      </c>
      <c r="E111" s="236"/>
      <c r="F111" s="236"/>
      <c r="G111" s="244"/>
      <c r="H111" s="259" t="str">
        <f t="shared" si="19"/>
        <v/>
      </c>
      <c r="I111" s="236"/>
      <c r="J111" s="236"/>
      <c r="K111" s="236"/>
      <c r="L111" s="236"/>
      <c r="M111" s="311">
        <f t="shared" si="15"/>
        <v>0</v>
      </c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60" t="str">
        <f t="shared" si="12"/>
        <v>нет</v>
      </c>
      <c r="AM111" s="260" t="str">
        <f t="shared" si="16"/>
        <v>нет</v>
      </c>
      <c r="AN111" s="260">
        <f t="shared" si="13"/>
        <v>0</v>
      </c>
      <c r="AO111" s="260" t="e">
        <f t="shared" si="14"/>
        <v>#VALUE!</v>
      </c>
    </row>
    <row r="112" spans="1:41">
      <c r="A112" s="264" t="e">
        <f t="shared" si="17"/>
        <v>#VALUE!</v>
      </c>
      <c r="B112" s="243">
        <v>109</v>
      </c>
      <c r="C112" s="244"/>
      <c r="D112" s="258" t="str">
        <f t="shared" si="18"/>
        <v/>
      </c>
      <c r="E112" s="236"/>
      <c r="F112" s="236"/>
      <c r="G112" s="244"/>
      <c r="H112" s="259" t="str">
        <f t="shared" si="19"/>
        <v/>
      </c>
      <c r="I112" s="236"/>
      <c r="J112" s="236"/>
      <c r="K112" s="236"/>
      <c r="L112" s="236"/>
      <c r="M112" s="311">
        <f t="shared" si="15"/>
        <v>0</v>
      </c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60" t="str">
        <f t="shared" si="12"/>
        <v>нет</v>
      </c>
      <c r="AM112" s="260" t="str">
        <f t="shared" si="16"/>
        <v>нет</v>
      </c>
      <c r="AN112" s="260">
        <f t="shared" si="13"/>
        <v>0</v>
      </c>
      <c r="AO112" s="260" t="e">
        <f t="shared" si="14"/>
        <v>#VALUE!</v>
      </c>
    </row>
    <row r="113" spans="1:41">
      <c r="A113" s="264" t="e">
        <f t="shared" si="17"/>
        <v>#VALUE!</v>
      </c>
      <c r="B113" s="243">
        <v>110</v>
      </c>
      <c r="C113" s="244"/>
      <c r="D113" s="258" t="str">
        <f t="shared" si="18"/>
        <v/>
      </c>
      <c r="E113" s="236"/>
      <c r="F113" s="236"/>
      <c r="G113" s="244"/>
      <c r="H113" s="259" t="str">
        <f t="shared" si="19"/>
        <v/>
      </c>
      <c r="I113" s="236"/>
      <c r="J113" s="236"/>
      <c r="K113" s="236"/>
      <c r="L113" s="236"/>
      <c r="M113" s="311">
        <f t="shared" si="15"/>
        <v>0</v>
      </c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60" t="str">
        <f t="shared" si="12"/>
        <v>нет</v>
      </c>
      <c r="AM113" s="260" t="str">
        <f t="shared" si="16"/>
        <v>нет</v>
      </c>
      <c r="AN113" s="260">
        <f t="shared" si="13"/>
        <v>0</v>
      </c>
      <c r="AO113" s="260" t="e">
        <f t="shared" si="14"/>
        <v>#VALUE!</v>
      </c>
    </row>
    <row r="114" spans="1:41">
      <c r="A114" s="264" t="e">
        <f t="shared" si="17"/>
        <v>#VALUE!</v>
      </c>
      <c r="B114" s="243">
        <v>111</v>
      </c>
      <c r="C114" s="244"/>
      <c r="D114" s="258" t="str">
        <f t="shared" si="18"/>
        <v/>
      </c>
      <c r="E114" s="236"/>
      <c r="F114" s="236"/>
      <c r="G114" s="244"/>
      <c r="H114" s="259" t="str">
        <f t="shared" si="19"/>
        <v/>
      </c>
      <c r="I114" s="236"/>
      <c r="J114" s="236"/>
      <c r="K114" s="236"/>
      <c r="L114" s="236"/>
      <c r="M114" s="311">
        <f t="shared" si="15"/>
        <v>0</v>
      </c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60" t="str">
        <f t="shared" si="12"/>
        <v>нет</v>
      </c>
      <c r="AM114" s="260" t="str">
        <f t="shared" si="16"/>
        <v>нет</v>
      </c>
      <c r="AN114" s="260">
        <f t="shared" si="13"/>
        <v>0</v>
      </c>
      <c r="AO114" s="260" t="e">
        <f t="shared" si="14"/>
        <v>#VALUE!</v>
      </c>
    </row>
    <row r="115" spans="1:41">
      <c r="A115" s="264" t="e">
        <f t="shared" si="17"/>
        <v>#VALUE!</v>
      </c>
      <c r="B115" s="243">
        <v>112</v>
      </c>
      <c r="C115" s="244"/>
      <c r="D115" s="258" t="str">
        <f t="shared" si="18"/>
        <v/>
      </c>
      <c r="E115" s="236"/>
      <c r="F115" s="236"/>
      <c r="G115" s="244"/>
      <c r="H115" s="259" t="str">
        <f t="shared" si="19"/>
        <v/>
      </c>
      <c r="I115" s="236"/>
      <c r="J115" s="236"/>
      <c r="K115" s="236"/>
      <c r="L115" s="236"/>
      <c r="M115" s="311">
        <f t="shared" si="15"/>
        <v>0</v>
      </c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60" t="str">
        <f t="shared" si="12"/>
        <v>нет</v>
      </c>
      <c r="AM115" s="260" t="str">
        <f t="shared" si="16"/>
        <v>нет</v>
      </c>
      <c r="AN115" s="260">
        <f t="shared" si="13"/>
        <v>0</v>
      </c>
      <c r="AO115" s="260" t="e">
        <f t="shared" si="14"/>
        <v>#VALUE!</v>
      </c>
    </row>
    <row r="116" spans="1:41">
      <c r="A116" s="264" t="e">
        <f t="shared" si="17"/>
        <v>#VALUE!</v>
      </c>
      <c r="B116" s="243">
        <v>113</v>
      </c>
      <c r="C116" s="244"/>
      <c r="D116" s="258" t="str">
        <f t="shared" si="18"/>
        <v/>
      </c>
      <c r="E116" s="236"/>
      <c r="F116" s="236"/>
      <c r="G116" s="244"/>
      <c r="H116" s="259" t="str">
        <f t="shared" si="19"/>
        <v/>
      </c>
      <c r="I116" s="236"/>
      <c r="J116" s="236"/>
      <c r="K116" s="236"/>
      <c r="L116" s="236"/>
      <c r="M116" s="311">
        <f t="shared" si="15"/>
        <v>0</v>
      </c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60" t="str">
        <f t="shared" si="12"/>
        <v>нет</v>
      </c>
      <c r="AM116" s="260" t="str">
        <f t="shared" si="16"/>
        <v>нет</v>
      </c>
      <c r="AN116" s="260">
        <f t="shared" si="13"/>
        <v>0</v>
      </c>
      <c r="AO116" s="260" t="e">
        <f t="shared" si="14"/>
        <v>#VALUE!</v>
      </c>
    </row>
    <row r="117" spans="1:41">
      <c r="A117" s="264" t="e">
        <f t="shared" si="17"/>
        <v>#VALUE!</v>
      </c>
      <c r="B117" s="243">
        <v>114</v>
      </c>
      <c r="C117" s="244"/>
      <c r="D117" s="258" t="str">
        <f t="shared" si="18"/>
        <v/>
      </c>
      <c r="E117" s="236"/>
      <c r="F117" s="236"/>
      <c r="G117" s="244"/>
      <c r="H117" s="259" t="str">
        <f t="shared" si="19"/>
        <v/>
      </c>
      <c r="I117" s="236"/>
      <c r="J117" s="236"/>
      <c r="K117" s="236"/>
      <c r="L117" s="236"/>
      <c r="M117" s="311">
        <f t="shared" si="15"/>
        <v>0</v>
      </c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60" t="str">
        <f t="shared" si="12"/>
        <v>нет</v>
      </c>
      <c r="AM117" s="260" t="str">
        <f t="shared" si="16"/>
        <v>нет</v>
      </c>
      <c r="AN117" s="260">
        <f t="shared" si="13"/>
        <v>0</v>
      </c>
      <c r="AO117" s="260" t="e">
        <f t="shared" si="14"/>
        <v>#VALUE!</v>
      </c>
    </row>
    <row r="118" spans="1:41">
      <c r="A118" s="264" t="e">
        <f t="shared" si="17"/>
        <v>#VALUE!</v>
      </c>
      <c r="B118" s="243">
        <v>115</v>
      </c>
      <c r="C118" s="244"/>
      <c r="D118" s="258" t="str">
        <f t="shared" si="18"/>
        <v/>
      </c>
      <c r="E118" s="236"/>
      <c r="F118" s="236"/>
      <c r="G118" s="244"/>
      <c r="H118" s="259" t="str">
        <f t="shared" si="19"/>
        <v/>
      </c>
      <c r="I118" s="236"/>
      <c r="J118" s="236"/>
      <c r="K118" s="236"/>
      <c r="L118" s="236"/>
      <c r="M118" s="311">
        <f t="shared" si="15"/>
        <v>0</v>
      </c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60" t="str">
        <f t="shared" si="12"/>
        <v>нет</v>
      </c>
      <c r="AM118" s="260" t="str">
        <f t="shared" si="16"/>
        <v>нет</v>
      </c>
      <c r="AN118" s="260">
        <f t="shared" si="13"/>
        <v>0</v>
      </c>
      <c r="AO118" s="260" t="e">
        <f t="shared" si="14"/>
        <v>#VALUE!</v>
      </c>
    </row>
    <row r="119" spans="1:41">
      <c r="A119" s="264" t="e">
        <f t="shared" si="17"/>
        <v>#VALUE!</v>
      </c>
      <c r="B119" s="243">
        <v>116</v>
      </c>
      <c r="C119" s="244"/>
      <c r="D119" s="258" t="str">
        <f t="shared" si="18"/>
        <v/>
      </c>
      <c r="E119" s="236"/>
      <c r="F119" s="236"/>
      <c r="G119" s="244"/>
      <c r="H119" s="259" t="str">
        <f t="shared" si="19"/>
        <v/>
      </c>
      <c r="I119" s="236"/>
      <c r="J119" s="236"/>
      <c r="K119" s="236"/>
      <c r="L119" s="236"/>
      <c r="M119" s="311">
        <f t="shared" si="15"/>
        <v>0</v>
      </c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60" t="str">
        <f t="shared" si="12"/>
        <v>нет</v>
      </c>
      <c r="AM119" s="260" t="str">
        <f t="shared" si="16"/>
        <v>нет</v>
      </c>
      <c r="AN119" s="260">
        <f t="shared" si="13"/>
        <v>0</v>
      </c>
      <c r="AO119" s="260" t="e">
        <f t="shared" si="14"/>
        <v>#VALUE!</v>
      </c>
    </row>
    <row r="120" spans="1:41">
      <c r="A120" s="264" t="e">
        <f t="shared" si="17"/>
        <v>#VALUE!</v>
      </c>
      <c r="B120" s="243">
        <v>117</v>
      </c>
      <c r="C120" s="244"/>
      <c r="D120" s="258" t="str">
        <f t="shared" si="18"/>
        <v/>
      </c>
      <c r="E120" s="236"/>
      <c r="F120" s="236"/>
      <c r="G120" s="244"/>
      <c r="H120" s="259" t="str">
        <f t="shared" si="19"/>
        <v/>
      </c>
      <c r="I120" s="236"/>
      <c r="J120" s="236"/>
      <c r="K120" s="236"/>
      <c r="L120" s="236"/>
      <c r="M120" s="311">
        <f t="shared" si="15"/>
        <v>0</v>
      </c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60" t="str">
        <f t="shared" si="12"/>
        <v>нет</v>
      </c>
      <c r="AM120" s="260" t="str">
        <f t="shared" si="16"/>
        <v>нет</v>
      </c>
      <c r="AN120" s="260">
        <f t="shared" si="13"/>
        <v>0</v>
      </c>
      <c r="AO120" s="260" t="e">
        <f t="shared" si="14"/>
        <v>#VALUE!</v>
      </c>
    </row>
    <row r="121" spans="1:41">
      <c r="A121" s="264" t="e">
        <f t="shared" si="17"/>
        <v>#VALUE!</v>
      </c>
      <c r="B121" s="243">
        <v>118</v>
      </c>
      <c r="C121" s="244"/>
      <c r="D121" s="258" t="str">
        <f t="shared" si="18"/>
        <v/>
      </c>
      <c r="E121" s="236"/>
      <c r="F121" s="236"/>
      <c r="G121" s="244"/>
      <c r="H121" s="259" t="str">
        <f t="shared" si="19"/>
        <v/>
      </c>
      <c r="I121" s="236"/>
      <c r="J121" s="236"/>
      <c r="K121" s="236"/>
      <c r="L121" s="236"/>
      <c r="M121" s="311">
        <f t="shared" si="15"/>
        <v>0</v>
      </c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60" t="str">
        <f t="shared" si="12"/>
        <v>нет</v>
      </c>
      <c r="AM121" s="260" t="str">
        <f t="shared" si="16"/>
        <v>нет</v>
      </c>
      <c r="AN121" s="260">
        <f t="shared" si="13"/>
        <v>0</v>
      </c>
      <c r="AO121" s="260" t="e">
        <f t="shared" si="14"/>
        <v>#VALUE!</v>
      </c>
    </row>
    <row r="122" spans="1:41">
      <c r="A122" s="264" t="e">
        <f t="shared" si="17"/>
        <v>#VALUE!</v>
      </c>
      <c r="B122" s="243">
        <v>119</v>
      </c>
      <c r="C122" s="244"/>
      <c r="D122" s="258" t="str">
        <f t="shared" si="18"/>
        <v/>
      </c>
      <c r="E122" s="236"/>
      <c r="F122" s="236"/>
      <c r="G122" s="244"/>
      <c r="H122" s="259" t="str">
        <f t="shared" si="19"/>
        <v/>
      </c>
      <c r="I122" s="236"/>
      <c r="J122" s="236"/>
      <c r="K122" s="236"/>
      <c r="L122" s="236"/>
      <c r="M122" s="311">
        <f t="shared" si="15"/>
        <v>0</v>
      </c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60" t="str">
        <f t="shared" si="12"/>
        <v>нет</v>
      </c>
      <c r="AM122" s="260" t="str">
        <f t="shared" si="16"/>
        <v>нет</v>
      </c>
      <c r="AN122" s="260">
        <f t="shared" si="13"/>
        <v>0</v>
      </c>
      <c r="AO122" s="260" t="e">
        <f t="shared" si="14"/>
        <v>#VALUE!</v>
      </c>
    </row>
    <row r="123" spans="1:41">
      <c r="A123" s="264" t="e">
        <f t="shared" si="17"/>
        <v>#VALUE!</v>
      </c>
      <c r="B123" s="243">
        <v>120</v>
      </c>
      <c r="C123" s="244"/>
      <c r="D123" s="258" t="str">
        <f t="shared" si="18"/>
        <v/>
      </c>
      <c r="E123" s="236"/>
      <c r="F123" s="236"/>
      <c r="G123" s="244"/>
      <c r="H123" s="259" t="str">
        <f t="shared" si="19"/>
        <v/>
      </c>
      <c r="I123" s="236"/>
      <c r="J123" s="236"/>
      <c r="K123" s="236"/>
      <c r="L123" s="236"/>
      <c r="M123" s="311">
        <f t="shared" si="15"/>
        <v>0</v>
      </c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60" t="str">
        <f t="shared" si="12"/>
        <v>нет</v>
      </c>
      <c r="AM123" s="260" t="str">
        <f t="shared" si="16"/>
        <v>нет</v>
      </c>
      <c r="AN123" s="260">
        <f t="shared" si="13"/>
        <v>0</v>
      </c>
      <c r="AO123" s="260" t="e">
        <f t="shared" si="14"/>
        <v>#VALUE!</v>
      </c>
    </row>
    <row r="124" spans="1:41">
      <c r="A124" s="264" t="e">
        <f t="shared" si="17"/>
        <v>#VALUE!</v>
      </c>
      <c r="B124" s="243">
        <v>121</v>
      </c>
      <c r="C124" s="244"/>
      <c r="D124" s="258" t="str">
        <f t="shared" si="18"/>
        <v/>
      </c>
      <c r="E124" s="236"/>
      <c r="F124" s="236"/>
      <c r="G124" s="244"/>
      <c r="H124" s="259" t="str">
        <f t="shared" si="19"/>
        <v/>
      </c>
      <c r="I124" s="236"/>
      <c r="J124" s="236"/>
      <c r="K124" s="236"/>
      <c r="L124" s="236"/>
      <c r="M124" s="311">
        <f t="shared" si="15"/>
        <v>0</v>
      </c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60" t="str">
        <f t="shared" si="12"/>
        <v>нет</v>
      </c>
      <c r="AM124" s="260" t="str">
        <f t="shared" si="16"/>
        <v>нет</v>
      </c>
      <c r="AN124" s="260">
        <f t="shared" si="13"/>
        <v>0</v>
      </c>
      <c r="AO124" s="260" t="e">
        <f t="shared" si="14"/>
        <v>#VALUE!</v>
      </c>
    </row>
    <row r="125" spans="1:41">
      <c r="A125" s="264" t="e">
        <f t="shared" si="17"/>
        <v>#VALUE!</v>
      </c>
      <c r="B125" s="243">
        <v>122</v>
      </c>
      <c r="C125" s="244"/>
      <c r="D125" s="258" t="str">
        <f t="shared" si="18"/>
        <v/>
      </c>
      <c r="E125" s="236"/>
      <c r="F125" s="236"/>
      <c r="G125" s="244"/>
      <c r="H125" s="259" t="str">
        <f t="shared" si="19"/>
        <v/>
      </c>
      <c r="I125" s="236"/>
      <c r="J125" s="236"/>
      <c r="K125" s="236"/>
      <c r="L125" s="236"/>
      <c r="M125" s="311">
        <f t="shared" si="15"/>
        <v>0</v>
      </c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60" t="str">
        <f t="shared" si="12"/>
        <v>нет</v>
      </c>
      <c r="AM125" s="260" t="str">
        <f t="shared" si="16"/>
        <v>нет</v>
      </c>
      <c r="AN125" s="260">
        <f t="shared" si="13"/>
        <v>0</v>
      </c>
      <c r="AO125" s="260" t="e">
        <f t="shared" si="14"/>
        <v>#VALUE!</v>
      </c>
    </row>
    <row r="126" spans="1:41">
      <c r="A126" s="264" t="e">
        <f t="shared" si="17"/>
        <v>#VALUE!</v>
      </c>
      <c r="B126" s="243">
        <v>123</v>
      </c>
      <c r="C126" s="244"/>
      <c r="D126" s="258" t="str">
        <f t="shared" si="18"/>
        <v/>
      </c>
      <c r="E126" s="236"/>
      <c r="F126" s="236"/>
      <c r="G126" s="244"/>
      <c r="H126" s="259" t="str">
        <f t="shared" si="19"/>
        <v/>
      </c>
      <c r="I126" s="236"/>
      <c r="J126" s="236"/>
      <c r="K126" s="236"/>
      <c r="L126" s="236"/>
      <c r="M126" s="311">
        <f t="shared" si="15"/>
        <v>0</v>
      </c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60" t="str">
        <f t="shared" si="12"/>
        <v>нет</v>
      </c>
      <c r="AM126" s="260" t="str">
        <f t="shared" si="16"/>
        <v>нет</v>
      </c>
      <c r="AN126" s="260">
        <f t="shared" si="13"/>
        <v>0</v>
      </c>
      <c r="AO126" s="260" t="e">
        <f t="shared" si="14"/>
        <v>#VALUE!</v>
      </c>
    </row>
    <row r="127" spans="1:41">
      <c r="A127" s="264" t="e">
        <f t="shared" si="17"/>
        <v>#VALUE!</v>
      </c>
      <c r="B127" s="243">
        <v>124</v>
      </c>
      <c r="C127" s="244"/>
      <c r="D127" s="258" t="str">
        <f t="shared" si="18"/>
        <v/>
      </c>
      <c r="E127" s="236"/>
      <c r="F127" s="236"/>
      <c r="G127" s="244"/>
      <c r="H127" s="259" t="str">
        <f t="shared" si="19"/>
        <v/>
      </c>
      <c r="I127" s="236"/>
      <c r="J127" s="236"/>
      <c r="K127" s="236"/>
      <c r="L127" s="236"/>
      <c r="M127" s="311">
        <f t="shared" si="15"/>
        <v>0</v>
      </c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60" t="str">
        <f t="shared" si="12"/>
        <v>нет</v>
      </c>
      <c r="AM127" s="260" t="str">
        <f t="shared" si="16"/>
        <v>нет</v>
      </c>
      <c r="AN127" s="260">
        <f t="shared" si="13"/>
        <v>0</v>
      </c>
      <c r="AO127" s="260" t="e">
        <f t="shared" si="14"/>
        <v>#VALUE!</v>
      </c>
    </row>
    <row r="128" spans="1:41">
      <c r="A128" s="264" t="e">
        <f t="shared" si="17"/>
        <v>#VALUE!</v>
      </c>
      <c r="B128" s="243">
        <v>125</v>
      </c>
      <c r="C128" s="244"/>
      <c r="D128" s="258" t="str">
        <f t="shared" si="18"/>
        <v/>
      </c>
      <c r="E128" s="236"/>
      <c r="F128" s="236"/>
      <c r="G128" s="244"/>
      <c r="H128" s="259" t="str">
        <f t="shared" si="19"/>
        <v/>
      </c>
      <c r="I128" s="236"/>
      <c r="J128" s="236"/>
      <c r="K128" s="236"/>
      <c r="L128" s="236"/>
      <c r="M128" s="311">
        <f t="shared" si="15"/>
        <v>0</v>
      </c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60" t="str">
        <f t="shared" si="12"/>
        <v>нет</v>
      </c>
      <c r="AM128" s="260" t="str">
        <f t="shared" si="16"/>
        <v>нет</v>
      </c>
      <c r="AN128" s="260">
        <f t="shared" si="13"/>
        <v>0</v>
      </c>
      <c r="AO128" s="260" t="e">
        <f t="shared" si="14"/>
        <v>#VALUE!</v>
      </c>
    </row>
    <row r="129" spans="1:41">
      <c r="A129" s="264" t="e">
        <f t="shared" si="17"/>
        <v>#VALUE!</v>
      </c>
      <c r="B129" s="243">
        <v>126</v>
      </c>
      <c r="C129" s="244"/>
      <c r="D129" s="258" t="str">
        <f t="shared" si="18"/>
        <v/>
      </c>
      <c r="E129" s="236"/>
      <c r="F129" s="236"/>
      <c r="G129" s="244"/>
      <c r="H129" s="259" t="str">
        <f t="shared" si="19"/>
        <v/>
      </c>
      <c r="I129" s="236"/>
      <c r="J129" s="236"/>
      <c r="K129" s="236"/>
      <c r="L129" s="236"/>
      <c r="M129" s="311">
        <f t="shared" si="15"/>
        <v>0</v>
      </c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60" t="str">
        <f t="shared" si="12"/>
        <v>нет</v>
      </c>
      <c r="AM129" s="260" t="str">
        <f t="shared" si="16"/>
        <v>нет</v>
      </c>
      <c r="AN129" s="260">
        <f t="shared" si="13"/>
        <v>0</v>
      </c>
      <c r="AO129" s="260" t="e">
        <f t="shared" si="14"/>
        <v>#VALUE!</v>
      </c>
    </row>
    <row r="130" spans="1:41">
      <c r="A130" s="264" t="e">
        <f t="shared" si="17"/>
        <v>#VALUE!</v>
      </c>
      <c r="B130" s="243">
        <v>127</v>
      </c>
      <c r="C130" s="244"/>
      <c r="D130" s="258" t="str">
        <f t="shared" si="18"/>
        <v/>
      </c>
      <c r="E130" s="236"/>
      <c r="F130" s="236"/>
      <c r="G130" s="244"/>
      <c r="H130" s="259" t="str">
        <f t="shared" si="19"/>
        <v/>
      </c>
      <c r="I130" s="236"/>
      <c r="J130" s="236"/>
      <c r="K130" s="236"/>
      <c r="L130" s="236"/>
      <c r="M130" s="311">
        <f t="shared" si="15"/>
        <v>0</v>
      </c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60" t="str">
        <f t="shared" si="12"/>
        <v>нет</v>
      </c>
      <c r="AM130" s="260" t="str">
        <f t="shared" si="16"/>
        <v>нет</v>
      </c>
      <c r="AN130" s="260">
        <f t="shared" si="13"/>
        <v>0</v>
      </c>
      <c r="AO130" s="260" t="e">
        <f t="shared" si="14"/>
        <v>#VALUE!</v>
      </c>
    </row>
    <row r="131" spans="1:41">
      <c r="A131" s="264" t="e">
        <f t="shared" si="17"/>
        <v>#VALUE!</v>
      </c>
      <c r="B131" s="243">
        <v>128</v>
      </c>
      <c r="C131" s="244"/>
      <c r="D131" s="258" t="str">
        <f t="shared" si="18"/>
        <v/>
      </c>
      <c r="E131" s="236"/>
      <c r="F131" s="236"/>
      <c r="G131" s="244"/>
      <c r="H131" s="259" t="str">
        <f t="shared" si="19"/>
        <v/>
      </c>
      <c r="I131" s="236"/>
      <c r="J131" s="236"/>
      <c r="K131" s="236"/>
      <c r="L131" s="236"/>
      <c r="M131" s="311">
        <f t="shared" si="15"/>
        <v>0</v>
      </c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60" t="str">
        <f t="shared" si="12"/>
        <v>нет</v>
      </c>
      <c r="AM131" s="260" t="str">
        <f t="shared" si="16"/>
        <v>нет</v>
      </c>
      <c r="AN131" s="260">
        <f t="shared" si="13"/>
        <v>0</v>
      </c>
      <c r="AO131" s="260" t="e">
        <f t="shared" si="14"/>
        <v>#VALUE!</v>
      </c>
    </row>
    <row r="132" spans="1:41">
      <c r="A132" s="264" t="e">
        <f t="shared" si="17"/>
        <v>#VALUE!</v>
      </c>
      <c r="B132" s="243">
        <v>129</v>
      </c>
      <c r="C132" s="244"/>
      <c r="D132" s="258" t="str">
        <f t="shared" ref="D132:D163" si="20">IFERROR(VLOOKUP(C132,msu,2,0),"")</f>
        <v/>
      </c>
      <c r="E132" s="236"/>
      <c r="F132" s="236"/>
      <c r="G132" s="244"/>
      <c r="H132" s="259" t="str">
        <f t="shared" ref="H132:H163" si="21">IFERROR(VLOOKUP(G132,oo,2,0),"")</f>
        <v/>
      </c>
      <c r="I132" s="236"/>
      <c r="J132" s="236"/>
      <c r="K132" s="236"/>
      <c r="L132" s="236"/>
      <c r="M132" s="311">
        <f t="shared" si="15"/>
        <v>0</v>
      </c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60" t="str">
        <f t="shared" si="12"/>
        <v>нет</v>
      </c>
      <c r="AM132" s="260" t="str">
        <f t="shared" si="16"/>
        <v>нет</v>
      </c>
      <c r="AN132" s="260">
        <f t="shared" si="13"/>
        <v>0</v>
      </c>
      <c r="AO132" s="260" t="e">
        <f t="shared" si="14"/>
        <v>#VALUE!</v>
      </c>
    </row>
    <row r="133" spans="1:41">
      <c r="A133" s="264" t="e">
        <f t="shared" si="17"/>
        <v>#VALUE!</v>
      </c>
      <c r="B133" s="243">
        <v>130</v>
      </c>
      <c r="C133" s="244"/>
      <c r="D133" s="258" t="str">
        <f t="shared" si="20"/>
        <v/>
      </c>
      <c r="E133" s="236"/>
      <c r="F133" s="236"/>
      <c r="G133" s="244"/>
      <c r="H133" s="259" t="str">
        <f t="shared" si="21"/>
        <v/>
      </c>
      <c r="I133" s="236"/>
      <c r="J133" s="236"/>
      <c r="K133" s="236"/>
      <c r="L133" s="236"/>
      <c r="M133" s="311">
        <f t="shared" si="15"/>
        <v>0</v>
      </c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60" t="str">
        <f t="shared" ref="AL133:AL196" si="22">IF($I133&lt;5,"нет",IF($I133&gt;9,"нет","да"))</f>
        <v>нет</v>
      </c>
      <c r="AM133" s="260" t="str">
        <f t="shared" si="16"/>
        <v>нет</v>
      </c>
      <c r="AN133" s="260">
        <f t="shared" ref="AN133:AN190" si="23">COUNTIF(N133:AK133,"призер")+COUNTIF(N133:AK133,"победитель")</f>
        <v>0</v>
      </c>
      <c r="AO133" s="260" t="e">
        <f t="shared" ref="AO133:AO196" si="24">IF(LEN(G133)=5,LEFT(G133,1)+100,LEFT(G133,2)+100)</f>
        <v>#VALUE!</v>
      </c>
    </row>
    <row r="134" spans="1:41">
      <c r="A134" s="264" t="e">
        <f t="shared" si="17"/>
        <v>#VALUE!</v>
      </c>
      <c r="B134" s="243">
        <v>131</v>
      </c>
      <c r="C134" s="244"/>
      <c r="D134" s="258" t="str">
        <f t="shared" si="20"/>
        <v/>
      </c>
      <c r="E134" s="236"/>
      <c r="F134" s="236"/>
      <c r="G134" s="244"/>
      <c r="H134" s="259" t="str">
        <f t="shared" si="21"/>
        <v/>
      </c>
      <c r="I134" s="236"/>
      <c r="J134" s="236"/>
      <c r="K134" s="236"/>
      <c r="L134" s="236"/>
      <c r="M134" s="311">
        <f t="shared" ref="M134:M190" si="25">COUNTA(N134:AK134)</f>
        <v>0</v>
      </c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60" t="str">
        <f t="shared" si="22"/>
        <v>нет</v>
      </c>
      <c r="AM134" s="260" t="str">
        <f t="shared" ref="AM134:AM197" si="26">IF($I134&lt;=9,"нет","да")</f>
        <v>нет</v>
      </c>
      <c r="AN134" s="260">
        <f t="shared" si="23"/>
        <v>0</v>
      </c>
      <c r="AO134" s="260" t="e">
        <f t="shared" si="24"/>
        <v>#VALUE!</v>
      </c>
    </row>
    <row r="135" spans="1:41">
      <c r="A135" s="264" t="e">
        <f t="shared" si="17"/>
        <v>#VALUE!</v>
      </c>
      <c r="B135" s="243">
        <v>132</v>
      </c>
      <c r="C135" s="244"/>
      <c r="D135" s="258" t="str">
        <f t="shared" si="20"/>
        <v/>
      </c>
      <c r="E135" s="236"/>
      <c r="F135" s="236"/>
      <c r="G135" s="244"/>
      <c r="H135" s="259" t="str">
        <f t="shared" si="21"/>
        <v/>
      </c>
      <c r="I135" s="236"/>
      <c r="J135" s="236"/>
      <c r="K135" s="236"/>
      <c r="L135" s="236"/>
      <c r="M135" s="311">
        <f t="shared" si="25"/>
        <v>0</v>
      </c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60" t="str">
        <f t="shared" si="22"/>
        <v>нет</v>
      </c>
      <c r="AM135" s="260" t="str">
        <f t="shared" si="26"/>
        <v>нет</v>
      </c>
      <c r="AN135" s="260">
        <f t="shared" si="23"/>
        <v>0</v>
      </c>
      <c r="AO135" s="260" t="e">
        <f t="shared" si="24"/>
        <v>#VALUE!</v>
      </c>
    </row>
    <row r="136" spans="1:41">
      <c r="A136" s="264" t="e">
        <f t="shared" ref="A136:A199" si="27">IF($AO136=$C136, "Код_ОО+МСУ_верно", "Требуется проверка кода ОО или МСУ, кроме 101, 102,103")</f>
        <v>#VALUE!</v>
      </c>
      <c r="B136" s="243">
        <v>133</v>
      </c>
      <c r="C136" s="244"/>
      <c r="D136" s="258" t="str">
        <f t="shared" si="20"/>
        <v/>
      </c>
      <c r="E136" s="236"/>
      <c r="F136" s="236"/>
      <c r="G136" s="244"/>
      <c r="H136" s="259" t="str">
        <f t="shared" si="21"/>
        <v/>
      </c>
      <c r="I136" s="236"/>
      <c r="J136" s="236"/>
      <c r="K136" s="236"/>
      <c r="L136" s="236"/>
      <c r="M136" s="311">
        <f t="shared" si="25"/>
        <v>0</v>
      </c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60" t="str">
        <f t="shared" si="22"/>
        <v>нет</v>
      </c>
      <c r="AM136" s="260" t="str">
        <f t="shared" si="26"/>
        <v>нет</v>
      </c>
      <c r="AN136" s="260">
        <f t="shared" si="23"/>
        <v>0</v>
      </c>
      <c r="AO136" s="260" t="e">
        <f t="shared" si="24"/>
        <v>#VALUE!</v>
      </c>
    </row>
    <row r="137" spans="1:41">
      <c r="A137" s="264" t="e">
        <f t="shared" si="27"/>
        <v>#VALUE!</v>
      </c>
      <c r="B137" s="243">
        <v>134</v>
      </c>
      <c r="C137" s="244"/>
      <c r="D137" s="258" t="str">
        <f t="shared" si="20"/>
        <v/>
      </c>
      <c r="E137" s="236"/>
      <c r="F137" s="236"/>
      <c r="G137" s="244"/>
      <c r="H137" s="259" t="str">
        <f t="shared" si="21"/>
        <v/>
      </c>
      <c r="I137" s="236"/>
      <c r="J137" s="236"/>
      <c r="K137" s="236"/>
      <c r="L137" s="236"/>
      <c r="M137" s="311">
        <f t="shared" si="25"/>
        <v>0</v>
      </c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60" t="str">
        <f t="shared" si="22"/>
        <v>нет</v>
      </c>
      <c r="AM137" s="260" t="str">
        <f t="shared" si="26"/>
        <v>нет</v>
      </c>
      <c r="AN137" s="260">
        <f t="shared" si="23"/>
        <v>0</v>
      </c>
      <c r="AO137" s="260" t="e">
        <f t="shared" si="24"/>
        <v>#VALUE!</v>
      </c>
    </row>
    <row r="138" spans="1:41">
      <c r="A138" s="264" t="e">
        <f t="shared" si="27"/>
        <v>#VALUE!</v>
      </c>
      <c r="B138" s="243">
        <v>135</v>
      </c>
      <c r="C138" s="244"/>
      <c r="D138" s="258" t="str">
        <f t="shared" si="20"/>
        <v/>
      </c>
      <c r="E138" s="236"/>
      <c r="F138" s="236"/>
      <c r="G138" s="244"/>
      <c r="H138" s="259" t="str">
        <f t="shared" si="21"/>
        <v/>
      </c>
      <c r="I138" s="236"/>
      <c r="J138" s="236"/>
      <c r="K138" s="236"/>
      <c r="L138" s="236"/>
      <c r="M138" s="311">
        <f t="shared" si="25"/>
        <v>0</v>
      </c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60" t="str">
        <f t="shared" si="22"/>
        <v>нет</v>
      </c>
      <c r="AM138" s="260" t="str">
        <f t="shared" si="26"/>
        <v>нет</v>
      </c>
      <c r="AN138" s="260">
        <f t="shared" si="23"/>
        <v>0</v>
      </c>
      <c r="AO138" s="260" t="e">
        <f t="shared" si="24"/>
        <v>#VALUE!</v>
      </c>
    </row>
    <row r="139" spans="1:41">
      <c r="A139" s="264" t="e">
        <f t="shared" si="27"/>
        <v>#VALUE!</v>
      </c>
      <c r="B139" s="243">
        <v>136</v>
      </c>
      <c r="C139" s="244"/>
      <c r="D139" s="258" t="str">
        <f t="shared" si="20"/>
        <v/>
      </c>
      <c r="E139" s="236"/>
      <c r="F139" s="236"/>
      <c r="G139" s="244"/>
      <c r="H139" s="259" t="str">
        <f t="shared" si="21"/>
        <v/>
      </c>
      <c r="I139" s="236"/>
      <c r="J139" s="236"/>
      <c r="K139" s="236"/>
      <c r="L139" s="236"/>
      <c r="M139" s="311">
        <f t="shared" si="25"/>
        <v>0</v>
      </c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60" t="str">
        <f t="shared" si="22"/>
        <v>нет</v>
      </c>
      <c r="AM139" s="260" t="str">
        <f t="shared" si="26"/>
        <v>нет</v>
      </c>
      <c r="AN139" s="260">
        <f t="shared" si="23"/>
        <v>0</v>
      </c>
      <c r="AO139" s="260" t="e">
        <f t="shared" si="24"/>
        <v>#VALUE!</v>
      </c>
    </row>
    <row r="140" spans="1:41">
      <c r="A140" s="264" t="e">
        <f t="shared" si="27"/>
        <v>#VALUE!</v>
      </c>
      <c r="B140" s="243">
        <v>137</v>
      </c>
      <c r="C140" s="244"/>
      <c r="D140" s="258" t="str">
        <f t="shared" si="20"/>
        <v/>
      </c>
      <c r="E140" s="236"/>
      <c r="F140" s="236"/>
      <c r="G140" s="244"/>
      <c r="H140" s="259" t="str">
        <f t="shared" si="21"/>
        <v/>
      </c>
      <c r="I140" s="236"/>
      <c r="J140" s="236"/>
      <c r="K140" s="236"/>
      <c r="L140" s="236"/>
      <c r="M140" s="311">
        <f t="shared" si="25"/>
        <v>0</v>
      </c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60" t="str">
        <f t="shared" si="22"/>
        <v>нет</v>
      </c>
      <c r="AM140" s="260" t="str">
        <f t="shared" si="26"/>
        <v>нет</v>
      </c>
      <c r="AN140" s="260">
        <f t="shared" si="23"/>
        <v>0</v>
      </c>
      <c r="AO140" s="260" t="e">
        <f t="shared" si="24"/>
        <v>#VALUE!</v>
      </c>
    </row>
    <row r="141" spans="1:41">
      <c r="A141" s="264" t="e">
        <f t="shared" si="27"/>
        <v>#VALUE!</v>
      </c>
      <c r="B141" s="243">
        <v>138</v>
      </c>
      <c r="C141" s="244"/>
      <c r="D141" s="258" t="str">
        <f t="shared" si="20"/>
        <v/>
      </c>
      <c r="E141" s="236"/>
      <c r="F141" s="236"/>
      <c r="G141" s="244"/>
      <c r="H141" s="259" t="str">
        <f t="shared" si="21"/>
        <v/>
      </c>
      <c r="I141" s="236"/>
      <c r="J141" s="236"/>
      <c r="K141" s="236"/>
      <c r="L141" s="236"/>
      <c r="M141" s="311">
        <f t="shared" si="25"/>
        <v>0</v>
      </c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60" t="str">
        <f t="shared" si="22"/>
        <v>нет</v>
      </c>
      <c r="AM141" s="260" t="str">
        <f t="shared" si="26"/>
        <v>нет</v>
      </c>
      <c r="AN141" s="260">
        <f t="shared" si="23"/>
        <v>0</v>
      </c>
      <c r="AO141" s="260" t="e">
        <f t="shared" si="24"/>
        <v>#VALUE!</v>
      </c>
    </row>
    <row r="142" spans="1:41">
      <c r="A142" s="264" t="e">
        <f t="shared" si="27"/>
        <v>#VALUE!</v>
      </c>
      <c r="B142" s="243">
        <v>139</v>
      </c>
      <c r="C142" s="244"/>
      <c r="D142" s="258" t="str">
        <f t="shared" si="20"/>
        <v/>
      </c>
      <c r="E142" s="236"/>
      <c r="F142" s="236"/>
      <c r="G142" s="244"/>
      <c r="H142" s="259" t="str">
        <f t="shared" si="21"/>
        <v/>
      </c>
      <c r="I142" s="236"/>
      <c r="J142" s="236"/>
      <c r="K142" s="236"/>
      <c r="L142" s="236"/>
      <c r="M142" s="311">
        <f t="shared" si="25"/>
        <v>0</v>
      </c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60" t="str">
        <f t="shared" si="22"/>
        <v>нет</v>
      </c>
      <c r="AM142" s="260" t="str">
        <f t="shared" si="26"/>
        <v>нет</v>
      </c>
      <c r="AN142" s="260">
        <f t="shared" si="23"/>
        <v>0</v>
      </c>
      <c r="AO142" s="260" t="e">
        <f t="shared" si="24"/>
        <v>#VALUE!</v>
      </c>
    </row>
    <row r="143" spans="1:41">
      <c r="A143" s="264" t="e">
        <f t="shared" si="27"/>
        <v>#VALUE!</v>
      </c>
      <c r="B143" s="243">
        <v>140</v>
      </c>
      <c r="C143" s="244"/>
      <c r="D143" s="258" t="str">
        <f t="shared" si="20"/>
        <v/>
      </c>
      <c r="E143" s="236"/>
      <c r="F143" s="236"/>
      <c r="G143" s="244"/>
      <c r="H143" s="259" t="str">
        <f t="shared" si="21"/>
        <v/>
      </c>
      <c r="I143" s="236"/>
      <c r="J143" s="236"/>
      <c r="K143" s="236"/>
      <c r="L143" s="236"/>
      <c r="M143" s="311">
        <f t="shared" si="25"/>
        <v>0</v>
      </c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60" t="str">
        <f t="shared" si="22"/>
        <v>нет</v>
      </c>
      <c r="AM143" s="260" t="str">
        <f t="shared" si="26"/>
        <v>нет</v>
      </c>
      <c r="AN143" s="260">
        <f t="shared" si="23"/>
        <v>0</v>
      </c>
      <c r="AO143" s="260" t="e">
        <f t="shared" si="24"/>
        <v>#VALUE!</v>
      </c>
    </row>
    <row r="144" spans="1:41">
      <c r="A144" s="264" t="e">
        <f t="shared" si="27"/>
        <v>#VALUE!</v>
      </c>
      <c r="B144" s="243">
        <v>141</v>
      </c>
      <c r="C144" s="244"/>
      <c r="D144" s="258" t="str">
        <f t="shared" si="20"/>
        <v/>
      </c>
      <c r="E144" s="236"/>
      <c r="F144" s="236"/>
      <c r="G144" s="244"/>
      <c r="H144" s="259" t="str">
        <f t="shared" si="21"/>
        <v/>
      </c>
      <c r="I144" s="236"/>
      <c r="J144" s="236"/>
      <c r="K144" s="236"/>
      <c r="L144" s="236"/>
      <c r="M144" s="311">
        <f t="shared" si="25"/>
        <v>0</v>
      </c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60" t="str">
        <f t="shared" si="22"/>
        <v>нет</v>
      </c>
      <c r="AM144" s="260" t="str">
        <f t="shared" si="26"/>
        <v>нет</v>
      </c>
      <c r="AN144" s="260">
        <f t="shared" si="23"/>
        <v>0</v>
      </c>
      <c r="AO144" s="260" t="e">
        <f t="shared" si="24"/>
        <v>#VALUE!</v>
      </c>
    </row>
    <row r="145" spans="1:41">
      <c r="A145" s="264" t="e">
        <f t="shared" si="27"/>
        <v>#VALUE!</v>
      </c>
      <c r="B145" s="243">
        <v>142</v>
      </c>
      <c r="C145" s="244"/>
      <c r="D145" s="258" t="str">
        <f t="shared" si="20"/>
        <v/>
      </c>
      <c r="E145" s="236"/>
      <c r="F145" s="236"/>
      <c r="G145" s="244"/>
      <c r="H145" s="259" t="str">
        <f t="shared" si="21"/>
        <v/>
      </c>
      <c r="I145" s="236"/>
      <c r="J145" s="236"/>
      <c r="K145" s="236"/>
      <c r="L145" s="236"/>
      <c r="M145" s="311">
        <f t="shared" si="25"/>
        <v>0</v>
      </c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60" t="str">
        <f t="shared" si="22"/>
        <v>нет</v>
      </c>
      <c r="AM145" s="260" t="str">
        <f t="shared" si="26"/>
        <v>нет</v>
      </c>
      <c r="AN145" s="260">
        <f t="shared" si="23"/>
        <v>0</v>
      </c>
      <c r="AO145" s="260" t="e">
        <f t="shared" si="24"/>
        <v>#VALUE!</v>
      </c>
    </row>
    <row r="146" spans="1:41">
      <c r="A146" s="264" t="e">
        <f t="shared" si="27"/>
        <v>#VALUE!</v>
      </c>
      <c r="B146" s="243">
        <v>143</v>
      </c>
      <c r="C146" s="244"/>
      <c r="D146" s="258" t="str">
        <f t="shared" si="20"/>
        <v/>
      </c>
      <c r="E146" s="236"/>
      <c r="F146" s="236"/>
      <c r="G146" s="244"/>
      <c r="H146" s="259" t="str">
        <f t="shared" si="21"/>
        <v/>
      </c>
      <c r="I146" s="236"/>
      <c r="J146" s="236"/>
      <c r="K146" s="236"/>
      <c r="L146" s="236"/>
      <c r="M146" s="311">
        <f t="shared" si="25"/>
        <v>0</v>
      </c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60" t="str">
        <f t="shared" si="22"/>
        <v>нет</v>
      </c>
      <c r="AM146" s="260" t="str">
        <f t="shared" si="26"/>
        <v>нет</v>
      </c>
      <c r="AN146" s="260">
        <f t="shared" si="23"/>
        <v>0</v>
      </c>
      <c r="AO146" s="260" t="e">
        <f t="shared" si="24"/>
        <v>#VALUE!</v>
      </c>
    </row>
    <row r="147" spans="1:41">
      <c r="A147" s="264" t="e">
        <f t="shared" si="27"/>
        <v>#VALUE!</v>
      </c>
      <c r="B147" s="243">
        <v>144</v>
      </c>
      <c r="C147" s="244"/>
      <c r="D147" s="258" t="str">
        <f t="shared" si="20"/>
        <v/>
      </c>
      <c r="E147" s="236"/>
      <c r="F147" s="236"/>
      <c r="G147" s="244"/>
      <c r="H147" s="259" t="str">
        <f t="shared" si="21"/>
        <v/>
      </c>
      <c r="I147" s="236"/>
      <c r="J147" s="236"/>
      <c r="K147" s="236"/>
      <c r="L147" s="236"/>
      <c r="M147" s="311">
        <f t="shared" si="25"/>
        <v>0</v>
      </c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60" t="str">
        <f t="shared" si="22"/>
        <v>нет</v>
      </c>
      <c r="AM147" s="260" t="str">
        <f t="shared" si="26"/>
        <v>нет</v>
      </c>
      <c r="AN147" s="260">
        <f t="shared" si="23"/>
        <v>0</v>
      </c>
      <c r="AO147" s="260" t="e">
        <f t="shared" si="24"/>
        <v>#VALUE!</v>
      </c>
    </row>
    <row r="148" spans="1:41">
      <c r="A148" s="264" t="e">
        <f t="shared" si="27"/>
        <v>#VALUE!</v>
      </c>
      <c r="B148" s="243">
        <v>145</v>
      </c>
      <c r="C148" s="244"/>
      <c r="D148" s="258" t="str">
        <f t="shared" si="20"/>
        <v/>
      </c>
      <c r="E148" s="236"/>
      <c r="F148" s="236"/>
      <c r="G148" s="244"/>
      <c r="H148" s="259" t="str">
        <f t="shared" si="21"/>
        <v/>
      </c>
      <c r="I148" s="236"/>
      <c r="J148" s="236"/>
      <c r="K148" s="236"/>
      <c r="L148" s="236"/>
      <c r="M148" s="311">
        <f t="shared" si="25"/>
        <v>0</v>
      </c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60" t="str">
        <f t="shared" si="22"/>
        <v>нет</v>
      </c>
      <c r="AM148" s="260" t="str">
        <f t="shared" si="26"/>
        <v>нет</v>
      </c>
      <c r="AN148" s="260">
        <f t="shared" si="23"/>
        <v>0</v>
      </c>
      <c r="AO148" s="260" t="e">
        <f t="shared" si="24"/>
        <v>#VALUE!</v>
      </c>
    </row>
    <row r="149" spans="1:41">
      <c r="A149" s="264" t="e">
        <f t="shared" si="27"/>
        <v>#VALUE!</v>
      </c>
      <c r="B149" s="243">
        <v>146</v>
      </c>
      <c r="C149" s="244"/>
      <c r="D149" s="258" t="str">
        <f t="shared" si="20"/>
        <v/>
      </c>
      <c r="E149" s="236"/>
      <c r="F149" s="236"/>
      <c r="G149" s="244"/>
      <c r="H149" s="259" t="str">
        <f t="shared" si="21"/>
        <v/>
      </c>
      <c r="I149" s="236"/>
      <c r="J149" s="236"/>
      <c r="K149" s="236"/>
      <c r="L149" s="236"/>
      <c r="M149" s="311">
        <f t="shared" si="25"/>
        <v>0</v>
      </c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60" t="str">
        <f t="shared" si="22"/>
        <v>нет</v>
      </c>
      <c r="AM149" s="260" t="str">
        <f t="shared" si="26"/>
        <v>нет</v>
      </c>
      <c r="AN149" s="260">
        <f t="shared" si="23"/>
        <v>0</v>
      </c>
      <c r="AO149" s="260" t="e">
        <f t="shared" si="24"/>
        <v>#VALUE!</v>
      </c>
    </row>
    <row r="150" spans="1:41">
      <c r="A150" s="264" t="e">
        <f t="shared" si="27"/>
        <v>#VALUE!</v>
      </c>
      <c r="B150" s="243">
        <v>147</v>
      </c>
      <c r="C150" s="244"/>
      <c r="D150" s="258" t="str">
        <f t="shared" si="20"/>
        <v/>
      </c>
      <c r="E150" s="236"/>
      <c r="F150" s="236"/>
      <c r="G150" s="244"/>
      <c r="H150" s="259" t="str">
        <f t="shared" si="21"/>
        <v/>
      </c>
      <c r="I150" s="236"/>
      <c r="J150" s="236"/>
      <c r="K150" s="236"/>
      <c r="L150" s="236"/>
      <c r="M150" s="311">
        <f t="shared" si="25"/>
        <v>0</v>
      </c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60" t="str">
        <f t="shared" si="22"/>
        <v>нет</v>
      </c>
      <c r="AM150" s="260" t="str">
        <f t="shared" si="26"/>
        <v>нет</v>
      </c>
      <c r="AN150" s="260">
        <f t="shared" si="23"/>
        <v>0</v>
      </c>
      <c r="AO150" s="260" t="e">
        <f t="shared" si="24"/>
        <v>#VALUE!</v>
      </c>
    </row>
    <row r="151" spans="1:41">
      <c r="A151" s="264" t="e">
        <f t="shared" si="27"/>
        <v>#VALUE!</v>
      </c>
      <c r="B151" s="243">
        <v>148</v>
      </c>
      <c r="C151" s="244"/>
      <c r="D151" s="258" t="str">
        <f t="shared" si="20"/>
        <v/>
      </c>
      <c r="E151" s="236"/>
      <c r="F151" s="236"/>
      <c r="G151" s="244"/>
      <c r="H151" s="259" t="str">
        <f t="shared" si="21"/>
        <v/>
      </c>
      <c r="I151" s="236"/>
      <c r="J151" s="236"/>
      <c r="K151" s="236"/>
      <c r="L151" s="236"/>
      <c r="M151" s="311">
        <f t="shared" si="25"/>
        <v>0</v>
      </c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60" t="str">
        <f t="shared" si="22"/>
        <v>нет</v>
      </c>
      <c r="AM151" s="260" t="str">
        <f t="shared" si="26"/>
        <v>нет</v>
      </c>
      <c r="AN151" s="260">
        <f t="shared" si="23"/>
        <v>0</v>
      </c>
      <c r="AO151" s="260" t="e">
        <f t="shared" si="24"/>
        <v>#VALUE!</v>
      </c>
    </row>
    <row r="152" spans="1:41">
      <c r="A152" s="264" t="e">
        <f t="shared" si="27"/>
        <v>#VALUE!</v>
      </c>
      <c r="B152" s="243">
        <v>149</v>
      </c>
      <c r="C152" s="244"/>
      <c r="D152" s="258" t="str">
        <f t="shared" si="20"/>
        <v/>
      </c>
      <c r="E152" s="236"/>
      <c r="F152" s="236"/>
      <c r="G152" s="244"/>
      <c r="H152" s="259" t="str">
        <f t="shared" si="21"/>
        <v/>
      </c>
      <c r="I152" s="236"/>
      <c r="J152" s="236"/>
      <c r="K152" s="236"/>
      <c r="L152" s="236"/>
      <c r="M152" s="311">
        <f t="shared" si="25"/>
        <v>0</v>
      </c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60" t="str">
        <f t="shared" si="22"/>
        <v>нет</v>
      </c>
      <c r="AM152" s="260" t="str">
        <f t="shared" si="26"/>
        <v>нет</v>
      </c>
      <c r="AN152" s="260">
        <f t="shared" si="23"/>
        <v>0</v>
      </c>
      <c r="AO152" s="260" t="e">
        <f t="shared" si="24"/>
        <v>#VALUE!</v>
      </c>
    </row>
    <row r="153" spans="1:41">
      <c r="A153" s="264" t="e">
        <f t="shared" si="27"/>
        <v>#VALUE!</v>
      </c>
      <c r="B153" s="243">
        <v>150</v>
      </c>
      <c r="C153" s="244"/>
      <c r="D153" s="258" t="str">
        <f t="shared" si="20"/>
        <v/>
      </c>
      <c r="E153" s="236"/>
      <c r="F153" s="236"/>
      <c r="G153" s="244"/>
      <c r="H153" s="259" t="str">
        <f t="shared" si="21"/>
        <v/>
      </c>
      <c r="I153" s="236"/>
      <c r="J153" s="236"/>
      <c r="K153" s="236"/>
      <c r="L153" s="236"/>
      <c r="M153" s="311">
        <f t="shared" si="25"/>
        <v>0</v>
      </c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60" t="str">
        <f t="shared" si="22"/>
        <v>нет</v>
      </c>
      <c r="AM153" s="260" t="str">
        <f t="shared" si="26"/>
        <v>нет</v>
      </c>
      <c r="AN153" s="260">
        <f t="shared" si="23"/>
        <v>0</v>
      </c>
      <c r="AO153" s="260" t="e">
        <f t="shared" si="24"/>
        <v>#VALUE!</v>
      </c>
    </row>
    <row r="154" spans="1:41">
      <c r="A154" s="264" t="e">
        <f t="shared" si="27"/>
        <v>#VALUE!</v>
      </c>
      <c r="B154" s="243">
        <v>151</v>
      </c>
      <c r="C154" s="244"/>
      <c r="D154" s="258" t="str">
        <f t="shared" si="20"/>
        <v/>
      </c>
      <c r="E154" s="236"/>
      <c r="F154" s="236"/>
      <c r="G154" s="244"/>
      <c r="H154" s="259" t="str">
        <f t="shared" si="21"/>
        <v/>
      </c>
      <c r="I154" s="236"/>
      <c r="J154" s="236"/>
      <c r="K154" s="236"/>
      <c r="L154" s="236"/>
      <c r="M154" s="311">
        <f t="shared" si="25"/>
        <v>0</v>
      </c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60" t="str">
        <f t="shared" si="22"/>
        <v>нет</v>
      </c>
      <c r="AM154" s="260" t="str">
        <f t="shared" si="26"/>
        <v>нет</v>
      </c>
      <c r="AN154" s="260">
        <f t="shared" si="23"/>
        <v>0</v>
      </c>
      <c r="AO154" s="260" t="e">
        <f t="shared" si="24"/>
        <v>#VALUE!</v>
      </c>
    </row>
    <row r="155" spans="1:41">
      <c r="A155" s="264" t="e">
        <f t="shared" si="27"/>
        <v>#VALUE!</v>
      </c>
      <c r="B155" s="243">
        <v>152</v>
      </c>
      <c r="C155" s="244"/>
      <c r="D155" s="258" t="str">
        <f t="shared" si="20"/>
        <v/>
      </c>
      <c r="E155" s="236"/>
      <c r="F155" s="236"/>
      <c r="G155" s="244"/>
      <c r="H155" s="259" t="str">
        <f t="shared" si="21"/>
        <v/>
      </c>
      <c r="I155" s="236"/>
      <c r="J155" s="236"/>
      <c r="K155" s="236"/>
      <c r="L155" s="236"/>
      <c r="M155" s="311">
        <f t="shared" si="25"/>
        <v>0</v>
      </c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60" t="str">
        <f t="shared" si="22"/>
        <v>нет</v>
      </c>
      <c r="AM155" s="260" t="str">
        <f t="shared" si="26"/>
        <v>нет</v>
      </c>
      <c r="AN155" s="260">
        <f t="shared" si="23"/>
        <v>0</v>
      </c>
      <c r="AO155" s="260" t="e">
        <f t="shared" si="24"/>
        <v>#VALUE!</v>
      </c>
    </row>
    <row r="156" spans="1:41">
      <c r="A156" s="264" t="e">
        <f t="shared" si="27"/>
        <v>#VALUE!</v>
      </c>
      <c r="B156" s="243">
        <v>153</v>
      </c>
      <c r="C156" s="244"/>
      <c r="D156" s="258" t="str">
        <f t="shared" si="20"/>
        <v/>
      </c>
      <c r="E156" s="236"/>
      <c r="F156" s="236"/>
      <c r="G156" s="244"/>
      <c r="H156" s="259" t="str">
        <f t="shared" si="21"/>
        <v/>
      </c>
      <c r="I156" s="236"/>
      <c r="J156" s="236"/>
      <c r="K156" s="236"/>
      <c r="L156" s="236"/>
      <c r="M156" s="311">
        <f t="shared" si="25"/>
        <v>0</v>
      </c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60" t="str">
        <f t="shared" si="22"/>
        <v>нет</v>
      </c>
      <c r="AM156" s="260" t="str">
        <f t="shared" si="26"/>
        <v>нет</v>
      </c>
      <c r="AN156" s="260">
        <f t="shared" si="23"/>
        <v>0</v>
      </c>
      <c r="AO156" s="260" t="e">
        <f t="shared" si="24"/>
        <v>#VALUE!</v>
      </c>
    </row>
    <row r="157" spans="1:41">
      <c r="A157" s="264" t="e">
        <f t="shared" si="27"/>
        <v>#VALUE!</v>
      </c>
      <c r="B157" s="243">
        <v>154</v>
      </c>
      <c r="C157" s="244"/>
      <c r="D157" s="258" t="str">
        <f t="shared" si="20"/>
        <v/>
      </c>
      <c r="E157" s="236"/>
      <c r="F157" s="236"/>
      <c r="G157" s="244"/>
      <c r="H157" s="259" t="str">
        <f t="shared" si="21"/>
        <v/>
      </c>
      <c r="I157" s="236"/>
      <c r="J157" s="236"/>
      <c r="K157" s="236"/>
      <c r="L157" s="236"/>
      <c r="M157" s="311">
        <f t="shared" si="25"/>
        <v>0</v>
      </c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60" t="str">
        <f t="shared" si="22"/>
        <v>нет</v>
      </c>
      <c r="AM157" s="260" t="str">
        <f t="shared" si="26"/>
        <v>нет</v>
      </c>
      <c r="AN157" s="260">
        <f t="shared" si="23"/>
        <v>0</v>
      </c>
      <c r="AO157" s="260" t="e">
        <f t="shared" si="24"/>
        <v>#VALUE!</v>
      </c>
    </row>
    <row r="158" spans="1:41">
      <c r="A158" s="264" t="e">
        <f t="shared" si="27"/>
        <v>#VALUE!</v>
      </c>
      <c r="B158" s="243">
        <v>155</v>
      </c>
      <c r="C158" s="244"/>
      <c r="D158" s="258" t="str">
        <f t="shared" si="20"/>
        <v/>
      </c>
      <c r="E158" s="236"/>
      <c r="F158" s="236"/>
      <c r="G158" s="244"/>
      <c r="H158" s="259" t="str">
        <f t="shared" si="21"/>
        <v/>
      </c>
      <c r="I158" s="236"/>
      <c r="J158" s="236"/>
      <c r="K158" s="236"/>
      <c r="L158" s="236"/>
      <c r="M158" s="311">
        <f t="shared" si="25"/>
        <v>0</v>
      </c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60" t="str">
        <f t="shared" si="22"/>
        <v>нет</v>
      </c>
      <c r="AM158" s="260" t="str">
        <f t="shared" si="26"/>
        <v>нет</v>
      </c>
      <c r="AN158" s="260">
        <f t="shared" si="23"/>
        <v>0</v>
      </c>
      <c r="AO158" s="260" t="e">
        <f t="shared" si="24"/>
        <v>#VALUE!</v>
      </c>
    </row>
    <row r="159" spans="1:41">
      <c r="A159" s="264" t="e">
        <f t="shared" si="27"/>
        <v>#VALUE!</v>
      </c>
      <c r="B159" s="243">
        <v>156</v>
      </c>
      <c r="C159" s="244"/>
      <c r="D159" s="258" t="str">
        <f t="shared" si="20"/>
        <v/>
      </c>
      <c r="E159" s="236"/>
      <c r="F159" s="236"/>
      <c r="G159" s="244"/>
      <c r="H159" s="259" t="str">
        <f t="shared" si="21"/>
        <v/>
      </c>
      <c r="I159" s="236"/>
      <c r="J159" s="236"/>
      <c r="K159" s="236"/>
      <c r="L159" s="236"/>
      <c r="M159" s="311">
        <f t="shared" si="25"/>
        <v>0</v>
      </c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60" t="str">
        <f t="shared" si="22"/>
        <v>нет</v>
      </c>
      <c r="AM159" s="260" t="str">
        <f t="shared" si="26"/>
        <v>нет</v>
      </c>
      <c r="AN159" s="260">
        <f t="shared" si="23"/>
        <v>0</v>
      </c>
      <c r="AO159" s="260" t="e">
        <f t="shared" si="24"/>
        <v>#VALUE!</v>
      </c>
    </row>
    <row r="160" spans="1:41">
      <c r="A160" s="264" t="e">
        <f t="shared" si="27"/>
        <v>#VALUE!</v>
      </c>
      <c r="B160" s="243">
        <v>157</v>
      </c>
      <c r="C160" s="244"/>
      <c r="D160" s="258" t="str">
        <f t="shared" si="20"/>
        <v/>
      </c>
      <c r="E160" s="236"/>
      <c r="F160" s="236"/>
      <c r="G160" s="244"/>
      <c r="H160" s="259" t="str">
        <f t="shared" si="21"/>
        <v/>
      </c>
      <c r="I160" s="236"/>
      <c r="J160" s="236"/>
      <c r="K160" s="236"/>
      <c r="L160" s="236"/>
      <c r="M160" s="311">
        <f t="shared" si="25"/>
        <v>0</v>
      </c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60" t="str">
        <f t="shared" si="22"/>
        <v>нет</v>
      </c>
      <c r="AM160" s="260" t="str">
        <f t="shared" si="26"/>
        <v>нет</v>
      </c>
      <c r="AN160" s="260">
        <f t="shared" si="23"/>
        <v>0</v>
      </c>
      <c r="AO160" s="260" t="e">
        <f t="shared" si="24"/>
        <v>#VALUE!</v>
      </c>
    </row>
    <row r="161" spans="1:41">
      <c r="A161" s="264" t="e">
        <f t="shared" si="27"/>
        <v>#VALUE!</v>
      </c>
      <c r="B161" s="243">
        <v>158</v>
      </c>
      <c r="C161" s="244"/>
      <c r="D161" s="258" t="str">
        <f t="shared" si="20"/>
        <v/>
      </c>
      <c r="E161" s="236"/>
      <c r="F161" s="236"/>
      <c r="G161" s="244"/>
      <c r="H161" s="259" t="str">
        <f t="shared" si="21"/>
        <v/>
      </c>
      <c r="I161" s="236"/>
      <c r="J161" s="236"/>
      <c r="K161" s="236"/>
      <c r="L161" s="236"/>
      <c r="M161" s="311">
        <f t="shared" si="25"/>
        <v>0</v>
      </c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60" t="str">
        <f t="shared" si="22"/>
        <v>нет</v>
      </c>
      <c r="AM161" s="260" t="str">
        <f t="shared" si="26"/>
        <v>нет</v>
      </c>
      <c r="AN161" s="260">
        <f t="shared" si="23"/>
        <v>0</v>
      </c>
      <c r="AO161" s="260" t="e">
        <f t="shared" si="24"/>
        <v>#VALUE!</v>
      </c>
    </row>
    <row r="162" spans="1:41">
      <c r="A162" s="264" t="e">
        <f t="shared" si="27"/>
        <v>#VALUE!</v>
      </c>
      <c r="B162" s="243">
        <v>159</v>
      </c>
      <c r="C162" s="244"/>
      <c r="D162" s="258" t="str">
        <f t="shared" si="20"/>
        <v/>
      </c>
      <c r="E162" s="236"/>
      <c r="F162" s="236"/>
      <c r="G162" s="244"/>
      <c r="H162" s="259" t="str">
        <f t="shared" si="21"/>
        <v/>
      </c>
      <c r="I162" s="236"/>
      <c r="J162" s="236"/>
      <c r="K162" s="236"/>
      <c r="L162" s="236"/>
      <c r="M162" s="311">
        <f t="shared" si="25"/>
        <v>0</v>
      </c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60" t="str">
        <f t="shared" si="22"/>
        <v>нет</v>
      </c>
      <c r="AM162" s="260" t="str">
        <f t="shared" si="26"/>
        <v>нет</v>
      </c>
      <c r="AN162" s="260">
        <f t="shared" si="23"/>
        <v>0</v>
      </c>
      <c r="AO162" s="260" t="e">
        <f t="shared" si="24"/>
        <v>#VALUE!</v>
      </c>
    </row>
    <row r="163" spans="1:41">
      <c r="A163" s="264" t="e">
        <f t="shared" si="27"/>
        <v>#VALUE!</v>
      </c>
      <c r="B163" s="243">
        <v>160</v>
      </c>
      <c r="C163" s="244"/>
      <c r="D163" s="258" t="str">
        <f t="shared" si="20"/>
        <v/>
      </c>
      <c r="E163" s="236"/>
      <c r="F163" s="236"/>
      <c r="G163" s="244"/>
      <c r="H163" s="259" t="str">
        <f t="shared" si="21"/>
        <v/>
      </c>
      <c r="I163" s="236"/>
      <c r="J163" s="236"/>
      <c r="K163" s="236"/>
      <c r="L163" s="236"/>
      <c r="M163" s="311">
        <f t="shared" si="25"/>
        <v>0</v>
      </c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60" t="str">
        <f t="shared" si="22"/>
        <v>нет</v>
      </c>
      <c r="AM163" s="260" t="str">
        <f t="shared" si="26"/>
        <v>нет</v>
      </c>
      <c r="AN163" s="260">
        <f t="shared" si="23"/>
        <v>0</v>
      </c>
      <c r="AO163" s="260" t="e">
        <f t="shared" si="24"/>
        <v>#VALUE!</v>
      </c>
    </row>
    <row r="164" spans="1:41">
      <c r="A164" s="264" t="e">
        <f t="shared" si="27"/>
        <v>#VALUE!</v>
      </c>
      <c r="B164" s="243">
        <v>161</v>
      </c>
      <c r="C164" s="244"/>
      <c r="D164" s="258" t="str">
        <f t="shared" ref="D164:D190" si="28">IFERROR(VLOOKUP(C164,msu,2,0),"")</f>
        <v/>
      </c>
      <c r="E164" s="236"/>
      <c r="F164" s="236"/>
      <c r="G164" s="244"/>
      <c r="H164" s="259" t="str">
        <f t="shared" ref="H164:H190" si="29">IFERROR(VLOOKUP(G164,oo,2,0),"")</f>
        <v/>
      </c>
      <c r="I164" s="236"/>
      <c r="J164" s="236"/>
      <c r="K164" s="236"/>
      <c r="L164" s="236"/>
      <c r="M164" s="311">
        <f t="shared" si="25"/>
        <v>0</v>
      </c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60" t="str">
        <f t="shared" si="22"/>
        <v>нет</v>
      </c>
      <c r="AM164" s="260" t="str">
        <f t="shared" si="26"/>
        <v>нет</v>
      </c>
      <c r="AN164" s="260">
        <f t="shared" si="23"/>
        <v>0</v>
      </c>
      <c r="AO164" s="260" t="e">
        <f t="shared" si="24"/>
        <v>#VALUE!</v>
      </c>
    </row>
    <row r="165" spans="1:41">
      <c r="A165" s="264" t="e">
        <f t="shared" si="27"/>
        <v>#VALUE!</v>
      </c>
      <c r="B165" s="243">
        <v>162</v>
      </c>
      <c r="C165" s="244"/>
      <c r="D165" s="258" t="str">
        <f t="shared" si="28"/>
        <v/>
      </c>
      <c r="E165" s="236"/>
      <c r="F165" s="236"/>
      <c r="G165" s="244"/>
      <c r="H165" s="259" t="str">
        <f t="shared" si="29"/>
        <v/>
      </c>
      <c r="I165" s="236"/>
      <c r="J165" s="236"/>
      <c r="K165" s="236"/>
      <c r="L165" s="236"/>
      <c r="M165" s="311">
        <f t="shared" si="25"/>
        <v>0</v>
      </c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60" t="str">
        <f t="shared" si="22"/>
        <v>нет</v>
      </c>
      <c r="AM165" s="260" t="str">
        <f t="shared" si="26"/>
        <v>нет</v>
      </c>
      <c r="AN165" s="260">
        <f t="shared" si="23"/>
        <v>0</v>
      </c>
      <c r="AO165" s="260" t="e">
        <f t="shared" si="24"/>
        <v>#VALUE!</v>
      </c>
    </row>
    <row r="166" spans="1:41">
      <c r="A166" s="264" t="e">
        <f t="shared" si="27"/>
        <v>#VALUE!</v>
      </c>
      <c r="B166" s="243">
        <v>163</v>
      </c>
      <c r="C166" s="244"/>
      <c r="D166" s="258" t="str">
        <f t="shared" si="28"/>
        <v/>
      </c>
      <c r="E166" s="236"/>
      <c r="F166" s="236"/>
      <c r="G166" s="244"/>
      <c r="H166" s="259" t="str">
        <f t="shared" si="29"/>
        <v/>
      </c>
      <c r="I166" s="236"/>
      <c r="J166" s="236"/>
      <c r="K166" s="236"/>
      <c r="L166" s="236"/>
      <c r="M166" s="311">
        <f t="shared" si="25"/>
        <v>0</v>
      </c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60" t="str">
        <f t="shared" si="22"/>
        <v>нет</v>
      </c>
      <c r="AM166" s="260" t="str">
        <f t="shared" si="26"/>
        <v>нет</v>
      </c>
      <c r="AN166" s="260">
        <f t="shared" si="23"/>
        <v>0</v>
      </c>
      <c r="AO166" s="260" t="e">
        <f t="shared" si="24"/>
        <v>#VALUE!</v>
      </c>
    </row>
    <row r="167" spans="1:41">
      <c r="A167" s="264" t="e">
        <f t="shared" si="27"/>
        <v>#VALUE!</v>
      </c>
      <c r="B167" s="243">
        <v>164</v>
      </c>
      <c r="C167" s="244"/>
      <c r="D167" s="258" t="str">
        <f t="shared" si="28"/>
        <v/>
      </c>
      <c r="E167" s="236"/>
      <c r="F167" s="236"/>
      <c r="G167" s="244"/>
      <c r="H167" s="259" t="str">
        <f t="shared" si="29"/>
        <v/>
      </c>
      <c r="I167" s="236"/>
      <c r="J167" s="236"/>
      <c r="K167" s="236"/>
      <c r="L167" s="236"/>
      <c r="M167" s="311">
        <f t="shared" si="25"/>
        <v>0</v>
      </c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60" t="str">
        <f t="shared" si="22"/>
        <v>нет</v>
      </c>
      <c r="AM167" s="260" t="str">
        <f t="shared" si="26"/>
        <v>нет</v>
      </c>
      <c r="AN167" s="260">
        <f t="shared" si="23"/>
        <v>0</v>
      </c>
      <c r="AO167" s="260" t="e">
        <f t="shared" si="24"/>
        <v>#VALUE!</v>
      </c>
    </row>
    <row r="168" spans="1:41">
      <c r="A168" s="264" t="e">
        <f t="shared" si="27"/>
        <v>#VALUE!</v>
      </c>
      <c r="B168" s="243">
        <v>165</v>
      </c>
      <c r="C168" s="244"/>
      <c r="D168" s="258" t="str">
        <f t="shared" si="28"/>
        <v/>
      </c>
      <c r="E168" s="236"/>
      <c r="F168" s="236"/>
      <c r="G168" s="244"/>
      <c r="H168" s="259" t="str">
        <f t="shared" si="29"/>
        <v/>
      </c>
      <c r="I168" s="236"/>
      <c r="J168" s="236"/>
      <c r="K168" s="236"/>
      <c r="L168" s="236"/>
      <c r="M168" s="311">
        <f t="shared" si="25"/>
        <v>0</v>
      </c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60" t="str">
        <f t="shared" si="22"/>
        <v>нет</v>
      </c>
      <c r="AM168" s="260" t="str">
        <f t="shared" si="26"/>
        <v>нет</v>
      </c>
      <c r="AN168" s="260">
        <f t="shared" si="23"/>
        <v>0</v>
      </c>
      <c r="AO168" s="260" t="e">
        <f t="shared" si="24"/>
        <v>#VALUE!</v>
      </c>
    </row>
    <row r="169" spans="1:41">
      <c r="A169" s="264" t="e">
        <f t="shared" si="27"/>
        <v>#VALUE!</v>
      </c>
      <c r="B169" s="243">
        <v>166</v>
      </c>
      <c r="C169" s="244"/>
      <c r="D169" s="258" t="str">
        <f t="shared" si="28"/>
        <v/>
      </c>
      <c r="E169" s="236"/>
      <c r="F169" s="236"/>
      <c r="G169" s="244"/>
      <c r="H169" s="259" t="str">
        <f t="shared" si="29"/>
        <v/>
      </c>
      <c r="I169" s="236"/>
      <c r="J169" s="236"/>
      <c r="K169" s="236"/>
      <c r="L169" s="236"/>
      <c r="M169" s="311">
        <f t="shared" si="25"/>
        <v>0</v>
      </c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60" t="str">
        <f t="shared" si="22"/>
        <v>нет</v>
      </c>
      <c r="AM169" s="260" t="str">
        <f t="shared" si="26"/>
        <v>нет</v>
      </c>
      <c r="AN169" s="260">
        <f t="shared" si="23"/>
        <v>0</v>
      </c>
      <c r="AO169" s="260" t="e">
        <f t="shared" si="24"/>
        <v>#VALUE!</v>
      </c>
    </row>
    <row r="170" spans="1:41">
      <c r="A170" s="264" t="e">
        <f t="shared" si="27"/>
        <v>#VALUE!</v>
      </c>
      <c r="B170" s="243">
        <v>167</v>
      </c>
      <c r="C170" s="244"/>
      <c r="D170" s="258" t="str">
        <f t="shared" si="28"/>
        <v/>
      </c>
      <c r="E170" s="236"/>
      <c r="F170" s="236"/>
      <c r="G170" s="244"/>
      <c r="H170" s="259" t="str">
        <f t="shared" si="29"/>
        <v/>
      </c>
      <c r="I170" s="236"/>
      <c r="J170" s="236"/>
      <c r="K170" s="236"/>
      <c r="L170" s="236"/>
      <c r="M170" s="311">
        <f t="shared" si="25"/>
        <v>0</v>
      </c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60" t="str">
        <f t="shared" si="22"/>
        <v>нет</v>
      </c>
      <c r="AM170" s="260" t="str">
        <f t="shared" si="26"/>
        <v>нет</v>
      </c>
      <c r="AN170" s="260">
        <f t="shared" si="23"/>
        <v>0</v>
      </c>
      <c r="AO170" s="260" t="e">
        <f t="shared" si="24"/>
        <v>#VALUE!</v>
      </c>
    </row>
    <row r="171" spans="1:41">
      <c r="A171" s="264" t="e">
        <f t="shared" si="27"/>
        <v>#VALUE!</v>
      </c>
      <c r="B171" s="243">
        <v>168</v>
      </c>
      <c r="C171" s="244"/>
      <c r="D171" s="258" t="str">
        <f t="shared" si="28"/>
        <v/>
      </c>
      <c r="E171" s="236"/>
      <c r="F171" s="236"/>
      <c r="G171" s="244"/>
      <c r="H171" s="259" t="str">
        <f t="shared" si="29"/>
        <v/>
      </c>
      <c r="I171" s="236"/>
      <c r="J171" s="236"/>
      <c r="K171" s="236"/>
      <c r="L171" s="236"/>
      <c r="M171" s="311">
        <f t="shared" si="25"/>
        <v>0</v>
      </c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60" t="str">
        <f t="shared" si="22"/>
        <v>нет</v>
      </c>
      <c r="AM171" s="260" t="str">
        <f t="shared" si="26"/>
        <v>нет</v>
      </c>
      <c r="AN171" s="260">
        <f t="shared" si="23"/>
        <v>0</v>
      </c>
      <c r="AO171" s="260" t="e">
        <f t="shared" si="24"/>
        <v>#VALUE!</v>
      </c>
    </row>
    <row r="172" spans="1:41">
      <c r="A172" s="264" t="e">
        <f t="shared" si="27"/>
        <v>#VALUE!</v>
      </c>
      <c r="B172" s="243">
        <v>169</v>
      </c>
      <c r="C172" s="244"/>
      <c r="D172" s="258" t="str">
        <f t="shared" si="28"/>
        <v/>
      </c>
      <c r="E172" s="236"/>
      <c r="F172" s="236"/>
      <c r="G172" s="244"/>
      <c r="H172" s="259" t="str">
        <f t="shared" si="29"/>
        <v/>
      </c>
      <c r="I172" s="236"/>
      <c r="J172" s="236"/>
      <c r="K172" s="236"/>
      <c r="L172" s="236"/>
      <c r="M172" s="311">
        <f t="shared" si="25"/>
        <v>0</v>
      </c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60" t="str">
        <f t="shared" si="22"/>
        <v>нет</v>
      </c>
      <c r="AM172" s="260" t="str">
        <f t="shared" si="26"/>
        <v>нет</v>
      </c>
      <c r="AN172" s="260">
        <f t="shared" si="23"/>
        <v>0</v>
      </c>
      <c r="AO172" s="260" t="e">
        <f t="shared" si="24"/>
        <v>#VALUE!</v>
      </c>
    </row>
    <row r="173" spans="1:41">
      <c r="A173" s="264" t="e">
        <f t="shared" si="27"/>
        <v>#VALUE!</v>
      </c>
      <c r="B173" s="243">
        <v>170</v>
      </c>
      <c r="C173" s="244"/>
      <c r="D173" s="258" t="str">
        <f t="shared" si="28"/>
        <v/>
      </c>
      <c r="E173" s="236"/>
      <c r="F173" s="236"/>
      <c r="G173" s="244"/>
      <c r="H173" s="259" t="str">
        <f t="shared" si="29"/>
        <v/>
      </c>
      <c r="I173" s="236"/>
      <c r="J173" s="236"/>
      <c r="K173" s="236"/>
      <c r="L173" s="236"/>
      <c r="M173" s="311">
        <f t="shared" si="25"/>
        <v>0</v>
      </c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60" t="str">
        <f t="shared" si="22"/>
        <v>нет</v>
      </c>
      <c r="AM173" s="260" t="str">
        <f t="shared" si="26"/>
        <v>нет</v>
      </c>
      <c r="AN173" s="260">
        <f t="shared" si="23"/>
        <v>0</v>
      </c>
      <c r="AO173" s="260" t="e">
        <f t="shared" si="24"/>
        <v>#VALUE!</v>
      </c>
    </row>
    <row r="174" spans="1:41">
      <c r="A174" s="264" t="e">
        <f t="shared" si="27"/>
        <v>#VALUE!</v>
      </c>
      <c r="B174" s="243">
        <v>171</v>
      </c>
      <c r="C174" s="244"/>
      <c r="D174" s="258" t="str">
        <f t="shared" si="28"/>
        <v/>
      </c>
      <c r="E174" s="236"/>
      <c r="F174" s="236"/>
      <c r="G174" s="244"/>
      <c r="H174" s="259" t="str">
        <f t="shared" si="29"/>
        <v/>
      </c>
      <c r="I174" s="236"/>
      <c r="J174" s="236"/>
      <c r="K174" s="236"/>
      <c r="L174" s="236"/>
      <c r="M174" s="311">
        <f t="shared" si="25"/>
        <v>0</v>
      </c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60" t="str">
        <f t="shared" si="22"/>
        <v>нет</v>
      </c>
      <c r="AM174" s="260" t="str">
        <f t="shared" si="26"/>
        <v>нет</v>
      </c>
      <c r="AN174" s="260">
        <f t="shared" si="23"/>
        <v>0</v>
      </c>
      <c r="AO174" s="260" t="e">
        <f t="shared" si="24"/>
        <v>#VALUE!</v>
      </c>
    </row>
    <row r="175" spans="1:41">
      <c r="A175" s="264" t="e">
        <f t="shared" si="27"/>
        <v>#VALUE!</v>
      </c>
      <c r="B175" s="243">
        <v>172</v>
      </c>
      <c r="C175" s="244"/>
      <c r="D175" s="258" t="str">
        <f t="shared" si="28"/>
        <v/>
      </c>
      <c r="E175" s="236"/>
      <c r="F175" s="236"/>
      <c r="G175" s="244"/>
      <c r="H175" s="259" t="str">
        <f t="shared" si="29"/>
        <v/>
      </c>
      <c r="I175" s="236"/>
      <c r="J175" s="236"/>
      <c r="K175" s="236"/>
      <c r="L175" s="236"/>
      <c r="M175" s="311">
        <f t="shared" si="25"/>
        <v>0</v>
      </c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60" t="str">
        <f t="shared" si="22"/>
        <v>нет</v>
      </c>
      <c r="AM175" s="260" t="str">
        <f t="shared" si="26"/>
        <v>нет</v>
      </c>
      <c r="AN175" s="260">
        <f t="shared" si="23"/>
        <v>0</v>
      </c>
      <c r="AO175" s="260" t="e">
        <f t="shared" si="24"/>
        <v>#VALUE!</v>
      </c>
    </row>
    <row r="176" spans="1:41">
      <c r="A176" s="264" t="e">
        <f t="shared" si="27"/>
        <v>#VALUE!</v>
      </c>
      <c r="B176" s="243">
        <v>173</v>
      </c>
      <c r="C176" s="244"/>
      <c r="D176" s="258" t="str">
        <f t="shared" si="28"/>
        <v/>
      </c>
      <c r="E176" s="236"/>
      <c r="F176" s="236"/>
      <c r="G176" s="244"/>
      <c r="H176" s="259" t="str">
        <f t="shared" si="29"/>
        <v/>
      </c>
      <c r="I176" s="236"/>
      <c r="J176" s="236"/>
      <c r="K176" s="236"/>
      <c r="L176" s="236"/>
      <c r="M176" s="311">
        <f t="shared" si="25"/>
        <v>0</v>
      </c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60" t="str">
        <f t="shared" si="22"/>
        <v>нет</v>
      </c>
      <c r="AM176" s="260" t="str">
        <f t="shared" si="26"/>
        <v>нет</v>
      </c>
      <c r="AN176" s="260">
        <f t="shared" si="23"/>
        <v>0</v>
      </c>
      <c r="AO176" s="260" t="e">
        <f t="shared" si="24"/>
        <v>#VALUE!</v>
      </c>
    </row>
    <row r="177" spans="1:41">
      <c r="A177" s="264" t="e">
        <f t="shared" si="27"/>
        <v>#VALUE!</v>
      </c>
      <c r="B177" s="243">
        <v>174</v>
      </c>
      <c r="C177" s="244"/>
      <c r="D177" s="258" t="str">
        <f t="shared" si="28"/>
        <v/>
      </c>
      <c r="E177" s="236"/>
      <c r="F177" s="236"/>
      <c r="G177" s="244"/>
      <c r="H177" s="259" t="str">
        <f t="shared" si="29"/>
        <v/>
      </c>
      <c r="I177" s="236"/>
      <c r="J177" s="236"/>
      <c r="K177" s="236"/>
      <c r="L177" s="236"/>
      <c r="M177" s="311">
        <f t="shared" si="25"/>
        <v>0</v>
      </c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60" t="str">
        <f t="shared" si="22"/>
        <v>нет</v>
      </c>
      <c r="AM177" s="260" t="str">
        <f t="shared" si="26"/>
        <v>нет</v>
      </c>
      <c r="AN177" s="260">
        <f t="shared" si="23"/>
        <v>0</v>
      </c>
      <c r="AO177" s="260" t="e">
        <f t="shared" si="24"/>
        <v>#VALUE!</v>
      </c>
    </row>
    <row r="178" spans="1:41">
      <c r="A178" s="264" t="e">
        <f t="shared" si="27"/>
        <v>#VALUE!</v>
      </c>
      <c r="B178" s="243">
        <v>175</v>
      </c>
      <c r="C178" s="244"/>
      <c r="D178" s="258" t="str">
        <f t="shared" si="28"/>
        <v/>
      </c>
      <c r="E178" s="236"/>
      <c r="F178" s="236"/>
      <c r="G178" s="244"/>
      <c r="H178" s="259" t="str">
        <f t="shared" si="29"/>
        <v/>
      </c>
      <c r="I178" s="236"/>
      <c r="J178" s="236"/>
      <c r="K178" s="236"/>
      <c r="L178" s="236"/>
      <c r="M178" s="311">
        <f t="shared" si="25"/>
        <v>0</v>
      </c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60" t="str">
        <f t="shared" si="22"/>
        <v>нет</v>
      </c>
      <c r="AM178" s="260" t="str">
        <f t="shared" si="26"/>
        <v>нет</v>
      </c>
      <c r="AN178" s="260">
        <f t="shared" si="23"/>
        <v>0</v>
      </c>
      <c r="AO178" s="260" t="e">
        <f t="shared" si="24"/>
        <v>#VALUE!</v>
      </c>
    </row>
    <row r="179" spans="1:41">
      <c r="A179" s="264" t="e">
        <f t="shared" si="27"/>
        <v>#VALUE!</v>
      </c>
      <c r="B179" s="243">
        <v>176</v>
      </c>
      <c r="C179" s="244"/>
      <c r="D179" s="258" t="str">
        <f t="shared" si="28"/>
        <v/>
      </c>
      <c r="E179" s="236"/>
      <c r="F179" s="236"/>
      <c r="G179" s="244"/>
      <c r="H179" s="259" t="str">
        <f t="shared" si="29"/>
        <v/>
      </c>
      <c r="I179" s="236"/>
      <c r="J179" s="236"/>
      <c r="K179" s="236"/>
      <c r="L179" s="236"/>
      <c r="M179" s="311">
        <f t="shared" si="25"/>
        <v>0</v>
      </c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60" t="str">
        <f t="shared" si="22"/>
        <v>нет</v>
      </c>
      <c r="AM179" s="260" t="str">
        <f t="shared" si="26"/>
        <v>нет</v>
      </c>
      <c r="AN179" s="260">
        <f t="shared" si="23"/>
        <v>0</v>
      </c>
      <c r="AO179" s="260" t="e">
        <f t="shared" si="24"/>
        <v>#VALUE!</v>
      </c>
    </row>
    <row r="180" spans="1:41">
      <c r="A180" s="264" t="e">
        <f t="shared" si="27"/>
        <v>#VALUE!</v>
      </c>
      <c r="B180" s="243">
        <v>177</v>
      </c>
      <c r="C180" s="244"/>
      <c r="D180" s="258" t="str">
        <f t="shared" si="28"/>
        <v/>
      </c>
      <c r="E180" s="236"/>
      <c r="F180" s="236"/>
      <c r="G180" s="244"/>
      <c r="H180" s="259" t="str">
        <f t="shared" si="29"/>
        <v/>
      </c>
      <c r="I180" s="236"/>
      <c r="J180" s="236"/>
      <c r="K180" s="236"/>
      <c r="L180" s="236"/>
      <c r="M180" s="311">
        <f t="shared" si="25"/>
        <v>0</v>
      </c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60" t="str">
        <f t="shared" si="22"/>
        <v>нет</v>
      </c>
      <c r="AM180" s="260" t="str">
        <f t="shared" si="26"/>
        <v>нет</v>
      </c>
      <c r="AN180" s="260">
        <f t="shared" si="23"/>
        <v>0</v>
      </c>
      <c r="AO180" s="260" t="e">
        <f t="shared" si="24"/>
        <v>#VALUE!</v>
      </c>
    </row>
    <row r="181" spans="1:41">
      <c r="A181" s="264" t="e">
        <f t="shared" si="27"/>
        <v>#VALUE!</v>
      </c>
      <c r="B181" s="243">
        <v>178</v>
      </c>
      <c r="C181" s="244"/>
      <c r="D181" s="258" t="str">
        <f t="shared" si="28"/>
        <v/>
      </c>
      <c r="E181" s="236"/>
      <c r="F181" s="236"/>
      <c r="G181" s="244"/>
      <c r="H181" s="259" t="str">
        <f t="shared" si="29"/>
        <v/>
      </c>
      <c r="I181" s="236"/>
      <c r="J181" s="236"/>
      <c r="K181" s="236"/>
      <c r="L181" s="236"/>
      <c r="M181" s="311">
        <f t="shared" si="25"/>
        <v>0</v>
      </c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60" t="str">
        <f t="shared" si="22"/>
        <v>нет</v>
      </c>
      <c r="AM181" s="260" t="str">
        <f t="shared" si="26"/>
        <v>нет</v>
      </c>
      <c r="AN181" s="260">
        <f t="shared" si="23"/>
        <v>0</v>
      </c>
      <c r="AO181" s="260" t="e">
        <f t="shared" si="24"/>
        <v>#VALUE!</v>
      </c>
    </row>
    <row r="182" spans="1:41">
      <c r="A182" s="264" t="e">
        <f t="shared" si="27"/>
        <v>#VALUE!</v>
      </c>
      <c r="B182" s="243">
        <v>179</v>
      </c>
      <c r="C182" s="244"/>
      <c r="D182" s="258" t="str">
        <f t="shared" si="28"/>
        <v/>
      </c>
      <c r="E182" s="236"/>
      <c r="F182" s="236"/>
      <c r="G182" s="244"/>
      <c r="H182" s="259" t="str">
        <f t="shared" si="29"/>
        <v/>
      </c>
      <c r="I182" s="236"/>
      <c r="J182" s="236"/>
      <c r="K182" s="236"/>
      <c r="L182" s="236"/>
      <c r="M182" s="311">
        <f t="shared" si="25"/>
        <v>0</v>
      </c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60" t="str">
        <f t="shared" si="22"/>
        <v>нет</v>
      </c>
      <c r="AM182" s="260" t="str">
        <f t="shared" si="26"/>
        <v>нет</v>
      </c>
      <c r="AN182" s="260">
        <f t="shared" si="23"/>
        <v>0</v>
      </c>
      <c r="AO182" s="260" t="e">
        <f t="shared" si="24"/>
        <v>#VALUE!</v>
      </c>
    </row>
    <row r="183" spans="1:41">
      <c r="A183" s="264" t="e">
        <f t="shared" si="27"/>
        <v>#VALUE!</v>
      </c>
      <c r="B183" s="243">
        <v>180</v>
      </c>
      <c r="C183" s="244"/>
      <c r="D183" s="258" t="str">
        <f t="shared" si="28"/>
        <v/>
      </c>
      <c r="E183" s="236"/>
      <c r="F183" s="236"/>
      <c r="G183" s="244"/>
      <c r="H183" s="259" t="str">
        <f t="shared" si="29"/>
        <v/>
      </c>
      <c r="I183" s="236"/>
      <c r="J183" s="236"/>
      <c r="K183" s="236"/>
      <c r="L183" s="236"/>
      <c r="M183" s="311">
        <f t="shared" si="25"/>
        <v>0</v>
      </c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60" t="str">
        <f t="shared" si="22"/>
        <v>нет</v>
      </c>
      <c r="AM183" s="260" t="str">
        <f t="shared" si="26"/>
        <v>нет</v>
      </c>
      <c r="AN183" s="260">
        <f t="shared" si="23"/>
        <v>0</v>
      </c>
      <c r="AO183" s="260" t="e">
        <f t="shared" si="24"/>
        <v>#VALUE!</v>
      </c>
    </row>
    <row r="184" spans="1:41">
      <c r="A184" s="264" t="e">
        <f t="shared" si="27"/>
        <v>#VALUE!</v>
      </c>
      <c r="B184" s="243">
        <v>181</v>
      </c>
      <c r="C184" s="244"/>
      <c r="D184" s="258" t="str">
        <f t="shared" si="28"/>
        <v/>
      </c>
      <c r="E184" s="236"/>
      <c r="F184" s="236"/>
      <c r="G184" s="244"/>
      <c r="H184" s="259" t="str">
        <f t="shared" si="29"/>
        <v/>
      </c>
      <c r="I184" s="236"/>
      <c r="J184" s="236"/>
      <c r="K184" s="236"/>
      <c r="L184" s="236"/>
      <c r="M184" s="311">
        <f t="shared" si="25"/>
        <v>0</v>
      </c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60" t="str">
        <f t="shared" si="22"/>
        <v>нет</v>
      </c>
      <c r="AM184" s="260" t="str">
        <f t="shared" si="26"/>
        <v>нет</v>
      </c>
      <c r="AN184" s="260">
        <f t="shared" si="23"/>
        <v>0</v>
      </c>
      <c r="AO184" s="260" t="e">
        <f t="shared" si="24"/>
        <v>#VALUE!</v>
      </c>
    </row>
    <row r="185" spans="1:41">
      <c r="A185" s="264" t="e">
        <f t="shared" si="27"/>
        <v>#VALUE!</v>
      </c>
      <c r="B185" s="243">
        <v>182</v>
      </c>
      <c r="C185" s="244"/>
      <c r="D185" s="258" t="str">
        <f t="shared" si="28"/>
        <v/>
      </c>
      <c r="E185" s="236"/>
      <c r="F185" s="236"/>
      <c r="G185" s="244"/>
      <c r="H185" s="259" t="str">
        <f t="shared" si="29"/>
        <v/>
      </c>
      <c r="I185" s="236"/>
      <c r="J185" s="236"/>
      <c r="K185" s="236"/>
      <c r="L185" s="236"/>
      <c r="M185" s="311">
        <f t="shared" si="25"/>
        <v>0</v>
      </c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60" t="str">
        <f t="shared" si="22"/>
        <v>нет</v>
      </c>
      <c r="AM185" s="260" t="str">
        <f t="shared" si="26"/>
        <v>нет</v>
      </c>
      <c r="AN185" s="260">
        <f t="shared" si="23"/>
        <v>0</v>
      </c>
      <c r="AO185" s="260" t="e">
        <f t="shared" si="24"/>
        <v>#VALUE!</v>
      </c>
    </row>
    <row r="186" spans="1:41">
      <c r="A186" s="264" t="e">
        <f t="shared" si="27"/>
        <v>#VALUE!</v>
      </c>
      <c r="B186" s="243">
        <v>183</v>
      </c>
      <c r="C186" s="244"/>
      <c r="D186" s="258" t="str">
        <f t="shared" si="28"/>
        <v/>
      </c>
      <c r="E186" s="236"/>
      <c r="F186" s="236"/>
      <c r="G186" s="244"/>
      <c r="H186" s="259" t="str">
        <f t="shared" si="29"/>
        <v/>
      </c>
      <c r="I186" s="236"/>
      <c r="J186" s="236"/>
      <c r="K186" s="236"/>
      <c r="L186" s="236"/>
      <c r="M186" s="311">
        <f t="shared" si="25"/>
        <v>0</v>
      </c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60" t="str">
        <f t="shared" si="22"/>
        <v>нет</v>
      </c>
      <c r="AM186" s="260" t="str">
        <f t="shared" si="26"/>
        <v>нет</v>
      </c>
      <c r="AN186" s="260">
        <f t="shared" si="23"/>
        <v>0</v>
      </c>
      <c r="AO186" s="260" t="e">
        <f t="shared" si="24"/>
        <v>#VALUE!</v>
      </c>
    </row>
    <row r="187" spans="1:41">
      <c r="A187" s="264" t="e">
        <f t="shared" si="27"/>
        <v>#VALUE!</v>
      </c>
      <c r="B187" s="243">
        <v>184</v>
      </c>
      <c r="C187" s="244"/>
      <c r="D187" s="258" t="str">
        <f t="shared" si="28"/>
        <v/>
      </c>
      <c r="E187" s="236"/>
      <c r="F187" s="236"/>
      <c r="G187" s="244"/>
      <c r="H187" s="259" t="str">
        <f t="shared" si="29"/>
        <v/>
      </c>
      <c r="I187" s="236"/>
      <c r="J187" s="236"/>
      <c r="K187" s="236"/>
      <c r="L187" s="236"/>
      <c r="M187" s="311">
        <f t="shared" si="25"/>
        <v>0</v>
      </c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60" t="str">
        <f t="shared" si="22"/>
        <v>нет</v>
      </c>
      <c r="AM187" s="260" t="str">
        <f t="shared" si="26"/>
        <v>нет</v>
      </c>
      <c r="AN187" s="260">
        <f t="shared" si="23"/>
        <v>0</v>
      </c>
      <c r="AO187" s="260" t="e">
        <f t="shared" si="24"/>
        <v>#VALUE!</v>
      </c>
    </row>
    <row r="188" spans="1:41">
      <c r="A188" s="264" t="e">
        <f t="shared" si="27"/>
        <v>#VALUE!</v>
      </c>
      <c r="B188" s="243">
        <v>185</v>
      </c>
      <c r="C188" s="244"/>
      <c r="D188" s="258" t="str">
        <f t="shared" si="28"/>
        <v/>
      </c>
      <c r="E188" s="236"/>
      <c r="F188" s="236"/>
      <c r="G188" s="244"/>
      <c r="H188" s="259" t="str">
        <f t="shared" si="29"/>
        <v/>
      </c>
      <c r="I188" s="236"/>
      <c r="J188" s="236"/>
      <c r="K188" s="236"/>
      <c r="L188" s="236"/>
      <c r="M188" s="311">
        <f t="shared" si="25"/>
        <v>0</v>
      </c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60" t="str">
        <f t="shared" si="22"/>
        <v>нет</v>
      </c>
      <c r="AM188" s="260" t="str">
        <f t="shared" si="26"/>
        <v>нет</v>
      </c>
      <c r="AN188" s="260">
        <f t="shared" si="23"/>
        <v>0</v>
      </c>
      <c r="AO188" s="260" t="e">
        <f t="shared" si="24"/>
        <v>#VALUE!</v>
      </c>
    </row>
    <row r="189" spans="1:41">
      <c r="A189" s="264" t="e">
        <f t="shared" si="27"/>
        <v>#VALUE!</v>
      </c>
      <c r="B189" s="243">
        <v>186</v>
      </c>
      <c r="C189" s="244"/>
      <c r="D189" s="258" t="str">
        <f t="shared" si="28"/>
        <v/>
      </c>
      <c r="E189" s="236"/>
      <c r="F189" s="236"/>
      <c r="G189" s="244"/>
      <c r="H189" s="259" t="str">
        <f t="shared" si="29"/>
        <v/>
      </c>
      <c r="I189" s="236"/>
      <c r="J189" s="236"/>
      <c r="K189" s="236"/>
      <c r="L189" s="236"/>
      <c r="M189" s="311">
        <f t="shared" si="25"/>
        <v>0</v>
      </c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60" t="str">
        <f t="shared" si="22"/>
        <v>нет</v>
      </c>
      <c r="AM189" s="260" t="str">
        <f t="shared" si="26"/>
        <v>нет</v>
      </c>
      <c r="AN189" s="260">
        <f t="shared" si="23"/>
        <v>0</v>
      </c>
      <c r="AO189" s="260" t="e">
        <f t="shared" si="24"/>
        <v>#VALUE!</v>
      </c>
    </row>
    <row r="190" spans="1:41" ht="41.25" customHeight="1">
      <c r="A190" s="264" t="e">
        <f t="shared" si="27"/>
        <v>#VALUE!</v>
      </c>
      <c r="B190" s="243">
        <v>187</v>
      </c>
      <c r="C190" s="244"/>
      <c r="D190" s="258" t="str">
        <f t="shared" si="28"/>
        <v/>
      </c>
      <c r="E190" s="236"/>
      <c r="F190" s="236"/>
      <c r="G190" s="244"/>
      <c r="H190" s="259" t="str">
        <f t="shared" si="29"/>
        <v/>
      </c>
      <c r="I190" s="236"/>
      <c r="J190" s="236"/>
      <c r="K190" s="236"/>
      <c r="L190" s="236"/>
      <c r="M190" s="311">
        <f t="shared" si="25"/>
        <v>0</v>
      </c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60" t="str">
        <f t="shared" si="22"/>
        <v>нет</v>
      </c>
      <c r="AM190" s="260" t="str">
        <f t="shared" si="26"/>
        <v>нет</v>
      </c>
      <c r="AN190" s="260">
        <f t="shared" si="23"/>
        <v>0</v>
      </c>
      <c r="AO190" s="260" t="e">
        <f t="shared" si="24"/>
        <v>#VALUE!</v>
      </c>
    </row>
    <row r="191" spans="1:41">
      <c r="A191" s="264" t="e">
        <f t="shared" si="27"/>
        <v>#VALUE!</v>
      </c>
      <c r="B191" s="243">
        <v>188</v>
      </c>
      <c r="C191" s="244"/>
      <c r="D191" s="258" t="str">
        <f t="shared" ref="D191:D254" si="30">IFERROR(VLOOKUP(C191,msu,2,0),"")</f>
        <v/>
      </c>
      <c r="E191" s="236"/>
      <c r="F191" s="236"/>
      <c r="G191" s="244"/>
      <c r="H191" s="259" t="str">
        <f t="shared" ref="H191:H254" si="31">IFERROR(VLOOKUP(G191,oo,2,0),"")</f>
        <v/>
      </c>
      <c r="I191" s="236"/>
      <c r="J191" s="236"/>
      <c r="K191" s="236"/>
      <c r="L191" s="236"/>
      <c r="M191" s="311">
        <f t="shared" ref="M191:M254" si="32">COUNTA(N191:AK191)</f>
        <v>0</v>
      </c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60" t="str">
        <f t="shared" si="22"/>
        <v>нет</v>
      </c>
      <c r="AM191" s="260" t="str">
        <f t="shared" si="26"/>
        <v>нет</v>
      </c>
      <c r="AN191" s="260">
        <f t="shared" ref="AN191:AN254" si="33">COUNTIF(N191:AK191,"призер")+COUNTIF(N191:AK191,"победитель")</f>
        <v>0</v>
      </c>
      <c r="AO191" s="260" t="e">
        <f t="shared" si="24"/>
        <v>#VALUE!</v>
      </c>
    </row>
    <row r="192" spans="1:41">
      <c r="A192" s="264" t="e">
        <f t="shared" si="27"/>
        <v>#VALUE!</v>
      </c>
      <c r="B192" s="243">
        <v>189</v>
      </c>
      <c r="C192" s="244"/>
      <c r="D192" s="258" t="str">
        <f t="shared" si="30"/>
        <v/>
      </c>
      <c r="E192" s="236"/>
      <c r="F192" s="236"/>
      <c r="G192" s="244"/>
      <c r="H192" s="259" t="str">
        <f t="shared" si="31"/>
        <v/>
      </c>
      <c r="I192" s="236"/>
      <c r="J192" s="236"/>
      <c r="K192" s="236"/>
      <c r="L192" s="236"/>
      <c r="M192" s="311">
        <f t="shared" si="32"/>
        <v>0</v>
      </c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60" t="str">
        <f t="shared" si="22"/>
        <v>нет</v>
      </c>
      <c r="AM192" s="260" t="str">
        <f t="shared" si="26"/>
        <v>нет</v>
      </c>
      <c r="AN192" s="260">
        <f t="shared" si="33"/>
        <v>0</v>
      </c>
      <c r="AO192" s="260" t="e">
        <f t="shared" si="24"/>
        <v>#VALUE!</v>
      </c>
    </row>
    <row r="193" spans="1:41">
      <c r="A193" s="264" t="e">
        <f t="shared" si="27"/>
        <v>#VALUE!</v>
      </c>
      <c r="B193" s="243">
        <v>190</v>
      </c>
      <c r="C193" s="244"/>
      <c r="D193" s="258" t="str">
        <f t="shared" si="30"/>
        <v/>
      </c>
      <c r="E193" s="236"/>
      <c r="F193" s="236"/>
      <c r="G193" s="244"/>
      <c r="H193" s="259" t="str">
        <f t="shared" si="31"/>
        <v/>
      </c>
      <c r="I193" s="236"/>
      <c r="J193" s="236"/>
      <c r="K193" s="236"/>
      <c r="L193" s="236"/>
      <c r="M193" s="311">
        <f t="shared" si="32"/>
        <v>0</v>
      </c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60" t="str">
        <f t="shared" si="22"/>
        <v>нет</v>
      </c>
      <c r="AM193" s="260" t="str">
        <f t="shared" si="26"/>
        <v>нет</v>
      </c>
      <c r="AN193" s="260">
        <f t="shared" si="33"/>
        <v>0</v>
      </c>
      <c r="AO193" s="260" t="e">
        <f t="shared" si="24"/>
        <v>#VALUE!</v>
      </c>
    </row>
    <row r="194" spans="1:41">
      <c r="A194" s="264" t="e">
        <f t="shared" si="27"/>
        <v>#VALUE!</v>
      </c>
      <c r="B194" s="243">
        <v>191</v>
      </c>
      <c r="C194" s="244"/>
      <c r="D194" s="258" t="str">
        <f t="shared" si="30"/>
        <v/>
      </c>
      <c r="E194" s="236"/>
      <c r="F194" s="236"/>
      <c r="G194" s="244"/>
      <c r="H194" s="259" t="str">
        <f t="shared" si="31"/>
        <v/>
      </c>
      <c r="I194" s="236"/>
      <c r="J194" s="236"/>
      <c r="K194" s="236"/>
      <c r="L194" s="236"/>
      <c r="M194" s="311">
        <f t="shared" si="32"/>
        <v>0</v>
      </c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60" t="str">
        <f t="shared" si="22"/>
        <v>нет</v>
      </c>
      <c r="AM194" s="260" t="str">
        <f t="shared" si="26"/>
        <v>нет</v>
      </c>
      <c r="AN194" s="260">
        <f t="shared" si="33"/>
        <v>0</v>
      </c>
      <c r="AO194" s="260" t="e">
        <f t="shared" si="24"/>
        <v>#VALUE!</v>
      </c>
    </row>
    <row r="195" spans="1:41">
      <c r="A195" s="264" t="e">
        <f t="shared" si="27"/>
        <v>#VALUE!</v>
      </c>
      <c r="B195" s="243">
        <v>192</v>
      </c>
      <c r="C195" s="244"/>
      <c r="D195" s="258" t="str">
        <f t="shared" si="30"/>
        <v/>
      </c>
      <c r="E195" s="236"/>
      <c r="F195" s="236"/>
      <c r="G195" s="244"/>
      <c r="H195" s="259" t="str">
        <f t="shared" si="31"/>
        <v/>
      </c>
      <c r="I195" s="236"/>
      <c r="J195" s="236"/>
      <c r="K195" s="236"/>
      <c r="L195" s="236"/>
      <c r="M195" s="311">
        <f t="shared" si="32"/>
        <v>0</v>
      </c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60" t="str">
        <f t="shared" si="22"/>
        <v>нет</v>
      </c>
      <c r="AM195" s="260" t="str">
        <f t="shared" si="26"/>
        <v>нет</v>
      </c>
      <c r="AN195" s="260">
        <f t="shared" si="33"/>
        <v>0</v>
      </c>
      <c r="AO195" s="260" t="e">
        <f t="shared" si="24"/>
        <v>#VALUE!</v>
      </c>
    </row>
    <row r="196" spans="1:41">
      <c r="A196" s="264" t="e">
        <f t="shared" si="27"/>
        <v>#VALUE!</v>
      </c>
      <c r="B196" s="243">
        <v>193</v>
      </c>
      <c r="C196" s="244"/>
      <c r="D196" s="258" t="str">
        <f t="shared" si="30"/>
        <v/>
      </c>
      <c r="E196" s="236"/>
      <c r="F196" s="236"/>
      <c r="G196" s="244"/>
      <c r="H196" s="259" t="str">
        <f t="shared" si="31"/>
        <v/>
      </c>
      <c r="I196" s="236"/>
      <c r="J196" s="236"/>
      <c r="K196" s="236"/>
      <c r="L196" s="236"/>
      <c r="M196" s="311">
        <f t="shared" si="32"/>
        <v>0</v>
      </c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60" t="str">
        <f t="shared" si="22"/>
        <v>нет</v>
      </c>
      <c r="AM196" s="260" t="str">
        <f t="shared" si="26"/>
        <v>нет</v>
      </c>
      <c r="AN196" s="260">
        <f t="shared" si="33"/>
        <v>0</v>
      </c>
      <c r="AO196" s="260" t="e">
        <f t="shared" si="24"/>
        <v>#VALUE!</v>
      </c>
    </row>
    <row r="197" spans="1:41">
      <c r="A197" s="264" t="e">
        <f t="shared" si="27"/>
        <v>#VALUE!</v>
      </c>
      <c r="B197" s="243">
        <v>194</v>
      </c>
      <c r="C197" s="244"/>
      <c r="D197" s="258" t="str">
        <f t="shared" si="30"/>
        <v/>
      </c>
      <c r="E197" s="236"/>
      <c r="F197" s="236"/>
      <c r="G197" s="244"/>
      <c r="H197" s="259" t="str">
        <f t="shared" si="31"/>
        <v/>
      </c>
      <c r="I197" s="236"/>
      <c r="J197" s="236"/>
      <c r="K197" s="236"/>
      <c r="L197" s="236"/>
      <c r="M197" s="311">
        <f t="shared" si="32"/>
        <v>0</v>
      </c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60" t="str">
        <f t="shared" ref="AL197:AL260" si="34">IF($I197&lt;5,"нет",IF($I197&gt;9,"нет","да"))</f>
        <v>нет</v>
      </c>
      <c r="AM197" s="260" t="str">
        <f t="shared" si="26"/>
        <v>нет</v>
      </c>
      <c r="AN197" s="260">
        <f t="shared" si="33"/>
        <v>0</v>
      </c>
      <c r="AO197" s="260" t="e">
        <f t="shared" ref="AO197:AO260" si="35">IF(LEN(G197)=5,LEFT(G197,1)+100,LEFT(G197,2)+100)</f>
        <v>#VALUE!</v>
      </c>
    </row>
    <row r="198" spans="1:41">
      <c r="A198" s="264" t="e">
        <f t="shared" si="27"/>
        <v>#VALUE!</v>
      </c>
      <c r="B198" s="243">
        <v>195</v>
      </c>
      <c r="C198" s="244"/>
      <c r="D198" s="258" t="str">
        <f t="shared" si="30"/>
        <v/>
      </c>
      <c r="E198" s="236"/>
      <c r="F198" s="236"/>
      <c r="G198" s="244"/>
      <c r="H198" s="259" t="str">
        <f t="shared" si="31"/>
        <v/>
      </c>
      <c r="I198" s="236"/>
      <c r="J198" s="236"/>
      <c r="K198" s="236"/>
      <c r="L198" s="236"/>
      <c r="M198" s="311">
        <f t="shared" si="32"/>
        <v>0</v>
      </c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60" t="str">
        <f t="shared" si="34"/>
        <v>нет</v>
      </c>
      <c r="AM198" s="260" t="str">
        <f t="shared" ref="AM198:AM261" si="36">IF($I198&lt;=9,"нет","да")</f>
        <v>нет</v>
      </c>
      <c r="AN198" s="260">
        <f t="shared" si="33"/>
        <v>0</v>
      </c>
      <c r="AO198" s="260" t="e">
        <f t="shared" si="35"/>
        <v>#VALUE!</v>
      </c>
    </row>
    <row r="199" spans="1:41">
      <c r="A199" s="264" t="e">
        <f t="shared" si="27"/>
        <v>#VALUE!</v>
      </c>
      <c r="B199" s="243">
        <v>196</v>
      </c>
      <c r="C199" s="244"/>
      <c r="D199" s="258" t="str">
        <f t="shared" si="30"/>
        <v/>
      </c>
      <c r="E199" s="236"/>
      <c r="F199" s="236"/>
      <c r="G199" s="244"/>
      <c r="H199" s="259" t="str">
        <f t="shared" si="31"/>
        <v/>
      </c>
      <c r="I199" s="236"/>
      <c r="J199" s="236"/>
      <c r="K199" s="236"/>
      <c r="L199" s="236"/>
      <c r="M199" s="311">
        <f t="shared" si="32"/>
        <v>0</v>
      </c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60" t="str">
        <f t="shared" si="34"/>
        <v>нет</v>
      </c>
      <c r="AM199" s="260" t="str">
        <f t="shared" si="36"/>
        <v>нет</v>
      </c>
      <c r="AN199" s="260">
        <f t="shared" si="33"/>
        <v>0</v>
      </c>
      <c r="AO199" s="260" t="e">
        <f t="shared" si="35"/>
        <v>#VALUE!</v>
      </c>
    </row>
    <row r="200" spans="1:41">
      <c r="A200" s="264" t="e">
        <f t="shared" ref="A200:A263" si="37">IF($AO200=$C200, "Код_ОО+МСУ_верно", "Требуется проверка кода ОО или МСУ, кроме 101, 102,103")</f>
        <v>#VALUE!</v>
      </c>
      <c r="B200" s="243">
        <v>197</v>
      </c>
      <c r="C200" s="244"/>
      <c r="D200" s="258" t="str">
        <f t="shared" si="30"/>
        <v/>
      </c>
      <c r="E200" s="236"/>
      <c r="F200" s="236"/>
      <c r="G200" s="244"/>
      <c r="H200" s="259" t="str">
        <f t="shared" si="31"/>
        <v/>
      </c>
      <c r="I200" s="236"/>
      <c r="J200" s="236"/>
      <c r="K200" s="236"/>
      <c r="L200" s="236"/>
      <c r="M200" s="311">
        <f t="shared" si="32"/>
        <v>0</v>
      </c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60" t="str">
        <f t="shared" si="34"/>
        <v>нет</v>
      </c>
      <c r="AM200" s="260" t="str">
        <f t="shared" si="36"/>
        <v>нет</v>
      </c>
      <c r="AN200" s="260">
        <f t="shared" si="33"/>
        <v>0</v>
      </c>
      <c r="AO200" s="260" t="e">
        <f t="shared" si="35"/>
        <v>#VALUE!</v>
      </c>
    </row>
    <row r="201" spans="1:41">
      <c r="A201" s="264" t="e">
        <f t="shared" si="37"/>
        <v>#VALUE!</v>
      </c>
      <c r="B201" s="243">
        <v>198</v>
      </c>
      <c r="C201" s="244"/>
      <c r="D201" s="258" t="str">
        <f t="shared" si="30"/>
        <v/>
      </c>
      <c r="E201" s="236"/>
      <c r="F201" s="236"/>
      <c r="G201" s="244"/>
      <c r="H201" s="259" t="str">
        <f t="shared" si="31"/>
        <v/>
      </c>
      <c r="I201" s="236"/>
      <c r="J201" s="236"/>
      <c r="K201" s="236"/>
      <c r="L201" s="236"/>
      <c r="M201" s="311">
        <f t="shared" si="32"/>
        <v>0</v>
      </c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60" t="str">
        <f t="shared" si="34"/>
        <v>нет</v>
      </c>
      <c r="AM201" s="260" t="str">
        <f t="shared" si="36"/>
        <v>нет</v>
      </c>
      <c r="AN201" s="260">
        <f t="shared" si="33"/>
        <v>0</v>
      </c>
      <c r="AO201" s="260" t="e">
        <f t="shared" si="35"/>
        <v>#VALUE!</v>
      </c>
    </row>
    <row r="202" spans="1:41">
      <c r="A202" s="264" t="e">
        <f t="shared" si="37"/>
        <v>#VALUE!</v>
      </c>
      <c r="B202" s="243">
        <v>199</v>
      </c>
      <c r="C202" s="244"/>
      <c r="D202" s="258" t="str">
        <f t="shared" si="30"/>
        <v/>
      </c>
      <c r="E202" s="236"/>
      <c r="F202" s="236"/>
      <c r="G202" s="244"/>
      <c r="H202" s="259" t="str">
        <f t="shared" si="31"/>
        <v/>
      </c>
      <c r="I202" s="236"/>
      <c r="J202" s="236"/>
      <c r="K202" s="236"/>
      <c r="L202" s="236"/>
      <c r="M202" s="311">
        <f t="shared" si="32"/>
        <v>0</v>
      </c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60" t="str">
        <f t="shared" si="34"/>
        <v>нет</v>
      </c>
      <c r="AM202" s="260" t="str">
        <f t="shared" si="36"/>
        <v>нет</v>
      </c>
      <c r="AN202" s="260">
        <f t="shared" si="33"/>
        <v>0</v>
      </c>
      <c r="AO202" s="260" t="e">
        <f t="shared" si="35"/>
        <v>#VALUE!</v>
      </c>
    </row>
    <row r="203" spans="1:41">
      <c r="A203" s="264" t="e">
        <f t="shared" si="37"/>
        <v>#VALUE!</v>
      </c>
      <c r="B203" s="243">
        <v>200</v>
      </c>
      <c r="C203" s="244"/>
      <c r="D203" s="258" t="str">
        <f t="shared" si="30"/>
        <v/>
      </c>
      <c r="E203" s="236"/>
      <c r="F203" s="236"/>
      <c r="G203" s="244"/>
      <c r="H203" s="259" t="str">
        <f t="shared" si="31"/>
        <v/>
      </c>
      <c r="I203" s="236"/>
      <c r="J203" s="236"/>
      <c r="K203" s="236"/>
      <c r="L203" s="236"/>
      <c r="M203" s="311">
        <f t="shared" si="32"/>
        <v>0</v>
      </c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60" t="str">
        <f t="shared" si="34"/>
        <v>нет</v>
      </c>
      <c r="AM203" s="260" t="str">
        <f t="shared" si="36"/>
        <v>нет</v>
      </c>
      <c r="AN203" s="260">
        <f t="shared" si="33"/>
        <v>0</v>
      </c>
      <c r="AO203" s="260" t="e">
        <f t="shared" si="35"/>
        <v>#VALUE!</v>
      </c>
    </row>
    <row r="204" spans="1:41">
      <c r="A204" s="264" t="e">
        <f t="shared" si="37"/>
        <v>#VALUE!</v>
      </c>
      <c r="B204" s="243">
        <v>201</v>
      </c>
      <c r="C204" s="244"/>
      <c r="D204" s="258" t="str">
        <f t="shared" si="30"/>
        <v/>
      </c>
      <c r="E204" s="236"/>
      <c r="F204" s="236"/>
      <c r="G204" s="244"/>
      <c r="H204" s="259" t="str">
        <f t="shared" si="31"/>
        <v/>
      </c>
      <c r="I204" s="236"/>
      <c r="J204" s="236"/>
      <c r="K204" s="236"/>
      <c r="L204" s="236"/>
      <c r="M204" s="311">
        <f t="shared" si="32"/>
        <v>0</v>
      </c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60" t="str">
        <f t="shared" si="34"/>
        <v>нет</v>
      </c>
      <c r="AM204" s="260" t="str">
        <f t="shared" si="36"/>
        <v>нет</v>
      </c>
      <c r="AN204" s="260">
        <f t="shared" si="33"/>
        <v>0</v>
      </c>
      <c r="AO204" s="260" t="e">
        <f t="shared" si="35"/>
        <v>#VALUE!</v>
      </c>
    </row>
    <row r="205" spans="1:41">
      <c r="A205" s="264" t="e">
        <f t="shared" si="37"/>
        <v>#VALUE!</v>
      </c>
      <c r="B205" s="243">
        <v>202</v>
      </c>
      <c r="C205" s="244"/>
      <c r="D205" s="258" t="str">
        <f t="shared" si="30"/>
        <v/>
      </c>
      <c r="E205" s="236"/>
      <c r="F205" s="236"/>
      <c r="G205" s="244"/>
      <c r="H205" s="259" t="str">
        <f t="shared" si="31"/>
        <v/>
      </c>
      <c r="I205" s="236"/>
      <c r="J205" s="236"/>
      <c r="K205" s="236"/>
      <c r="L205" s="236"/>
      <c r="M205" s="311">
        <f t="shared" si="32"/>
        <v>0</v>
      </c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60" t="str">
        <f t="shared" si="34"/>
        <v>нет</v>
      </c>
      <c r="AM205" s="260" t="str">
        <f t="shared" si="36"/>
        <v>нет</v>
      </c>
      <c r="AN205" s="260">
        <f t="shared" si="33"/>
        <v>0</v>
      </c>
      <c r="AO205" s="260" t="e">
        <f t="shared" si="35"/>
        <v>#VALUE!</v>
      </c>
    </row>
    <row r="206" spans="1:41">
      <c r="A206" s="264" t="e">
        <f t="shared" si="37"/>
        <v>#VALUE!</v>
      </c>
      <c r="B206" s="243">
        <v>203</v>
      </c>
      <c r="C206" s="244"/>
      <c r="D206" s="258" t="str">
        <f t="shared" si="30"/>
        <v/>
      </c>
      <c r="E206" s="236"/>
      <c r="F206" s="236"/>
      <c r="G206" s="244"/>
      <c r="H206" s="259" t="str">
        <f t="shared" si="31"/>
        <v/>
      </c>
      <c r="I206" s="236"/>
      <c r="J206" s="236"/>
      <c r="K206" s="236"/>
      <c r="L206" s="236"/>
      <c r="M206" s="311">
        <f t="shared" si="32"/>
        <v>0</v>
      </c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60" t="str">
        <f t="shared" si="34"/>
        <v>нет</v>
      </c>
      <c r="AM206" s="260" t="str">
        <f t="shared" si="36"/>
        <v>нет</v>
      </c>
      <c r="AN206" s="260">
        <f t="shared" si="33"/>
        <v>0</v>
      </c>
      <c r="AO206" s="260" t="e">
        <f t="shared" si="35"/>
        <v>#VALUE!</v>
      </c>
    </row>
    <row r="207" spans="1:41">
      <c r="A207" s="264" t="e">
        <f t="shared" si="37"/>
        <v>#VALUE!</v>
      </c>
      <c r="B207" s="243">
        <v>204</v>
      </c>
      <c r="C207" s="244"/>
      <c r="D207" s="258" t="str">
        <f t="shared" si="30"/>
        <v/>
      </c>
      <c r="E207" s="236"/>
      <c r="F207" s="236"/>
      <c r="G207" s="244"/>
      <c r="H207" s="259" t="str">
        <f t="shared" si="31"/>
        <v/>
      </c>
      <c r="I207" s="236"/>
      <c r="J207" s="236"/>
      <c r="K207" s="236"/>
      <c r="L207" s="236"/>
      <c r="M207" s="311">
        <f t="shared" si="32"/>
        <v>0</v>
      </c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60" t="str">
        <f t="shared" si="34"/>
        <v>нет</v>
      </c>
      <c r="AM207" s="260" t="str">
        <f t="shared" si="36"/>
        <v>нет</v>
      </c>
      <c r="AN207" s="260">
        <f t="shared" si="33"/>
        <v>0</v>
      </c>
      <c r="AO207" s="260" t="e">
        <f t="shared" si="35"/>
        <v>#VALUE!</v>
      </c>
    </row>
    <row r="208" spans="1:41">
      <c r="A208" s="264" t="e">
        <f t="shared" si="37"/>
        <v>#VALUE!</v>
      </c>
      <c r="B208" s="243">
        <v>205</v>
      </c>
      <c r="C208" s="244"/>
      <c r="D208" s="258" t="str">
        <f t="shared" si="30"/>
        <v/>
      </c>
      <c r="E208" s="236"/>
      <c r="F208" s="236"/>
      <c r="G208" s="244"/>
      <c r="H208" s="259" t="str">
        <f t="shared" si="31"/>
        <v/>
      </c>
      <c r="I208" s="236"/>
      <c r="J208" s="236"/>
      <c r="K208" s="236"/>
      <c r="L208" s="236"/>
      <c r="M208" s="311">
        <f t="shared" si="32"/>
        <v>0</v>
      </c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60" t="str">
        <f t="shared" si="34"/>
        <v>нет</v>
      </c>
      <c r="AM208" s="260" t="str">
        <f t="shared" si="36"/>
        <v>нет</v>
      </c>
      <c r="AN208" s="260">
        <f t="shared" si="33"/>
        <v>0</v>
      </c>
      <c r="AO208" s="260" t="e">
        <f t="shared" si="35"/>
        <v>#VALUE!</v>
      </c>
    </row>
    <row r="209" spans="1:41">
      <c r="A209" s="264" t="e">
        <f t="shared" si="37"/>
        <v>#VALUE!</v>
      </c>
      <c r="B209" s="243">
        <v>206</v>
      </c>
      <c r="C209" s="244"/>
      <c r="D209" s="258" t="str">
        <f t="shared" si="30"/>
        <v/>
      </c>
      <c r="E209" s="236"/>
      <c r="F209" s="236"/>
      <c r="G209" s="244"/>
      <c r="H209" s="259" t="str">
        <f t="shared" si="31"/>
        <v/>
      </c>
      <c r="I209" s="236"/>
      <c r="J209" s="236"/>
      <c r="K209" s="236"/>
      <c r="L209" s="236"/>
      <c r="M209" s="311">
        <f t="shared" si="32"/>
        <v>0</v>
      </c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60" t="str">
        <f t="shared" si="34"/>
        <v>нет</v>
      </c>
      <c r="AM209" s="260" t="str">
        <f t="shared" si="36"/>
        <v>нет</v>
      </c>
      <c r="AN209" s="260">
        <f t="shared" si="33"/>
        <v>0</v>
      </c>
      <c r="AO209" s="260" t="e">
        <f t="shared" si="35"/>
        <v>#VALUE!</v>
      </c>
    </row>
    <row r="210" spans="1:41">
      <c r="A210" s="264" t="e">
        <f t="shared" si="37"/>
        <v>#VALUE!</v>
      </c>
      <c r="B210" s="243">
        <v>207</v>
      </c>
      <c r="C210" s="244"/>
      <c r="D210" s="258" t="str">
        <f t="shared" si="30"/>
        <v/>
      </c>
      <c r="E210" s="236"/>
      <c r="F210" s="236"/>
      <c r="G210" s="244"/>
      <c r="H210" s="259" t="str">
        <f t="shared" si="31"/>
        <v/>
      </c>
      <c r="I210" s="236"/>
      <c r="J210" s="236"/>
      <c r="K210" s="236"/>
      <c r="L210" s="236"/>
      <c r="M210" s="311">
        <f t="shared" si="32"/>
        <v>0</v>
      </c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60" t="str">
        <f t="shared" si="34"/>
        <v>нет</v>
      </c>
      <c r="AM210" s="260" t="str">
        <f t="shared" si="36"/>
        <v>нет</v>
      </c>
      <c r="AN210" s="260">
        <f t="shared" si="33"/>
        <v>0</v>
      </c>
      <c r="AO210" s="260" t="e">
        <f t="shared" si="35"/>
        <v>#VALUE!</v>
      </c>
    </row>
    <row r="211" spans="1:41">
      <c r="A211" s="264" t="e">
        <f t="shared" si="37"/>
        <v>#VALUE!</v>
      </c>
      <c r="B211" s="243">
        <v>208</v>
      </c>
      <c r="C211" s="244"/>
      <c r="D211" s="258" t="str">
        <f t="shared" si="30"/>
        <v/>
      </c>
      <c r="E211" s="236"/>
      <c r="F211" s="236"/>
      <c r="G211" s="244"/>
      <c r="H211" s="259" t="str">
        <f t="shared" si="31"/>
        <v/>
      </c>
      <c r="I211" s="236"/>
      <c r="J211" s="236"/>
      <c r="K211" s="236"/>
      <c r="L211" s="236"/>
      <c r="M211" s="311">
        <f t="shared" si="32"/>
        <v>0</v>
      </c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60" t="str">
        <f t="shared" si="34"/>
        <v>нет</v>
      </c>
      <c r="AM211" s="260" t="str">
        <f t="shared" si="36"/>
        <v>нет</v>
      </c>
      <c r="AN211" s="260">
        <f t="shared" si="33"/>
        <v>0</v>
      </c>
      <c r="AO211" s="260" t="e">
        <f t="shared" si="35"/>
        <v>#VALUE!</v>
      </c>
    </row>
    <row r="212" spans="1:41">
      <c r="A212" s="264" t="e">
        <f t="shared" si="37"/>
        <v>#VALUE!</v>
      </c>
      <c r="B212" s="243">
        <v>209</v>
      </c>
      <c r="C212" s="244"/>
      <c r="D212" s="258" t="str">
        <f t="shared" si="30"/>
        <v/>
      </c>
      <c r="E212" s="236"/>
      <c r="F212" s="236"/>
      <c r="G212" s="244"/>
      <c r="H212" s="259" t="str">
        <f t="shared" si="31"/>
        <v/>
      </c>
      <c r="I212" s="236"/>
      <c r="J212" s="236"/>
      <c r="K212" s="236"/>
      <c r="L212" s="236"/>
      <c r="M212" s="311">
        <f t="shared" si="32"/>
        <v>0</v>
      </c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60" t="str">
        <f t="shared" si="34"/>
        <v>нет</v>
      </c>
      <c r="AM212" s="260" t="str">
        <f t="shared" si="36"/>
        <v>нет</v>
      </c>
      <c r="AN212" s="260">
        <f t="shared" si="33"/>
        <v>0</v>
      </c>
      <c r="AO212" s="260" t="e">
        <f t="shared" si="35"/>
        <v>#VALUE!</v>
      </c>
    </row>
    <row r="213" spans="1:41">
      <c r="A213" s="264" t="e">
        <f t="shared" si="37"/>
        <v>#VALUE!</v>
      </c>
      <c r="B213" s="243">
        <v>210</v>
      </c>
      <c r="C213" s="244"/>
      <c r="D213" s="258" t="str">
        <f t="shared" si="30"/>
        <v/>
      </c>
      <c r="E213" s="236"/>
      <c r="F213" s="236"/>
      <c r="G213" s="244"/>
      <c r="H213" s="259" t="str">
        <f t="shared" si="31"/>
        <v/>
      </c>
      <c r="I213" s="236"/>
      <c r="J213" s="236"/>
      <c r="K213" s="236"/>
      <c r="L213" s="236"/>
      <c r="M213" s="311">
        <f t="shared" si="32"/>
        <v>0</v>
      </c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60" t="str">
        <f t="shared" si="34"/>
        <v>нет</v>
      </c>
      <c r="AM213" s="260" t="str">
        <f t="shared" si="36"/>
        <v>нет</v>
      </c>
      <c r="AN213" s="260">
        <f t="shared" si="33"/>
        <v>0</v>
      </c>
      <c r="AO213" s="260" t="e">
        <f t="shared" si="35"/>
        <v>#VALUE!</v>
      </c>
    </row>
    <row r="214" spans="1:41">
      <c r="A214" s="264" t="e">
        <f t="shared" si="37"/>
        <v>#VALUE!</v>
      </c>
      <c r="B214" s="243">
        <v>211</v>
      </c>
      <c r="C214" s="244"/>
      <c r="D214" s="258" t="str">
        <f t="shared" si="30"/>
        <v/>
      </c>
      <c r="E214" s="236"/>
      <c r="F214" s="236"/>
      <c r="G214" s="244"/>
      <c r="H214" s="259" t="str">
        <f t="shared" si="31"/>
        <v/>
      </c>
      <c r="I214" s="236"/>
      <c r="J214" s="236"/>
      <c r="K214" s="236"/>
      <c r="L214" s="236"/>
      <c r="M214" s="311">
        <f t="shared" si="32"/>
        <v>0</v>
      </c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60" t="str">
        <f t="shared" si="34"/>
        <v>нет</v>
      </c>
      <c r="AM214" s="260" t="str">
        <f t="shared" si="36"/>
        <v>нет</v>
      </c>
      <c r="AN214" s="260">
        <f t="shared" si="33"/>
        <v>0</v>
      </c>
      <c r="AO214" s="260" t="e">
        <f t="shared" si="35"/>
        <v>#VALUE!</v>
      </c>
    </row>
    <row r="215" spans="1:41">
      <c r="A215" s="264" t="e">
        <f t="shared" si="37"/>
        <v>#VALUE!</v>
      </c>
      <c r="B215" s="243">
        <v>212</v>
      </c>
      <c r="C215" s="244"/>
      <c r="D215" s="258" t="str">
        <f t="shared" si="30"/>
        <v/>
      </c>
      <c r="E215" s="236"/>
      <c r="F215" s="236"/>
      <c r="G215" s="244"/>
      <c r="H215" s="259" t="str">
        <f t="shared" si="31"/>
        <v/>
      </c>
      <c r="I215" s="236"/>
      <c r="J215" s="236"/>
      <c r="K215" s="236"/>
      <c r="L215" s="236"/>
      <c r="M215" s="311">
        <f t="shared" si="32"/>
        <v>0</v>
      </c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60" t="str">
        <f t="shared" si="34"/>
        <v>нет</v>
      </c>
      <c r="AM215" s="260" t="str">
        <f t="shared" si="36"/>
        <v>нет</v>
      </c>
      <c r="AN215" s="260">
        <f t="shared" si="33"/>
        <v>0</v>
      </c>
      <c r="AO215" s="260" t="e">
        <f t="shared" si="35"/>
        <v>#VALUE!</v>
      </c>
    </row>
    <row r="216" spans="1:41">
      <c r="A216" s="264" t="e">
        <f t="shared" si="37"/>
        <v>#VALUE!</v>
      </c>
      <c r="B216" s="243">
        <v>213</v>
      </c>
      <c r="C216" s="244"/>
      <c r="D216" s="258" t="str">
        <f t="shared" si="30"/>
        <v/>
      </c>
      <c r="E216" s="236"/>
      <c r="F216" s="236"/>
      <c r="G216" s="244"/>
      <c r="H216" s="259" t="str">
        <f t="shared" si="31"/>
        <v/>
      </c>
      <c r="I216" s="236"/>
      <c r="J216" s="236"/>
      <c r="K216" s="236"/>
      <c r="L216" s="236"/>
      <c r="M216" s="311">
        <f t="shared" si="32"/>
        <v>0</v>
      </c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60" t="str">
        <f t="shared" si="34"/>
        <v>нет</v>
      </c>
      <c r="AM216" s="260" t="str">
        <f t="shared" si="36"/>
        <v>нет</v>
      </c>
      <c r="AN216" s="260">
        <f t="shared" si="33"/>
        <v>0</v>
      </c>
      <c r="AO216" s="260" t="e">
        <f t="shared" si="35"/>
        <v>#VALUE!</v>
      </c>
    </row>
    <row r="217" spans="1:41">
      <c r="A217" s="264" t="e">
        <f t="shared" si="37"/>
        <v>#VALUE!</v>
      </c>
      <c r="B217" s="243">
        <v>214</v>
      </c>
      <c r="C217" s="244"/>
      <c r="D217" s="258" t="str">
        <f t="shared" si="30"/>
        <v/>
      </c>
      <c r="E217" s="236"/>
      <c r="F217" s="236"/>
      <c r="G217" s="244"/>
      <c r="H217" s="259" t="str">
        <f t="shared" si="31"/>
        <v/>
      </c>
      <c r="I217" s="236"/>
      <c r="J217" s="236"/>
      <c r="K217" s="236"/>
      <c r="L217" s="236"/>
      <c r="M217" s="311">
        <f t="shared" si="32"/>
        <v>0</v>
      </c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60" t="str">
        <f t="shared" si="34"/>
        <v>нет</v>
      </c>
      <c r="AM217" s="260" t="str">
        <f t="shared" si="36"/>
        <v>нет</v>
      </c>
      <c r="AN217" s="260">
        <f t="shared" si="33"/>
        <v>0</v>
      </c>
      <c r="AO217" s="260" t="e">
        <f t="shared" si="35"/>
        <v>#VALUE!</v>
      </c>
    </row>
    <row r="218" spans="1:41">
      <c r="A218" s="264" t="e">
        <f t="shared" si="37"/>
        <v>#VALUE!</v>
      </c>
      <c r="B218" s="243">
        <v>215</v>
      </c>
      <c r="C218" s="244"/>
      <c r="D218" s="258" t="str">
        <f t="shared" si="30"/>
        <v/>
      </c>
      <c r="E218" s="236"/>
      <c r="F218" s="236"/>
      <c r="G218" s="244"/>
      <c r="H218" s="259" t="str">
        <f t="shared" si="31"/>
        <v/>
      </c>
      <c r="I218" s="236"/>
      <c r="J218" s="236"/>
      <c r="K218" s="236"/>
      <c r="L218" s="236"/>
      <c r="M218" s="311">
        <f t="shared" si="32"/>
        <v>0</v>
      </c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60" t="str">
        <f t="shared" si="34"/>
        <v>нет</v>
      </c>
      <c r="AM218" s="260" t="str">
        <f t="shared" si="36"/>
        <v>нет</v>
      </c>
      <c r="AN218" s="260">
        <f t="shared" si="33"/>
        <v>0</v>
      </c>
      <c r="AO218" s="260" t="e">
        <f t="shared" si="35"/>
        <v>#VALUE!</v>
      </c>
    </row>
    <row r="219" spans="1:41">
      <c r="A219" s="264" t="e">
        <f t="shared" si="37"/>
        <v>#VALUE!</v>
      </c>
      <c r="B219" s="243">
        <v>216</v>
      </c>
      <c r="C219" s="244"/>
      <c r="D219" s="258" t="str">
        <f t="shared" si="30"/>
        <v/>
      </c>
      <c r="E219" s="236"/>
      <c r="F219" s="236"/>
      <c r="G219" s="244"/>
      <c r="H219" s="259" t="str">
        <f t="shared" si="31"/>
        <v/>
      </c>
      <c r="I219" s="236"/>
      <c r="J219" s="236"/>
      <c r="K219" s="236"/>
      <c r="L219" s="236"/>
      <c r="M219" s="311">
        <f t="shared" si="32"/>
        <v>0</v>
      </c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60" t="str">
        <f t="shared" si="34"/>
        <v>нет</v>
      </c>
      <c r="AM219" s="260" t="str">
        <f t="shared" si="36"/>
        <v>нет</v>
      </c>
      <c r="AN219" s="260">
        <f t="shared" si="33"/>
        <v>0</v>
      </c>
      <c r="AO219" s="260" t="e">
        <f t="shared" si="35"/>
        <v>#VALUE!</v>
      </c>
    </row>
    <row r="220" spans="1:41">
      <c r="A220" s="264" t="e">
        <f t="shared" si="37"/>
        <v>#VALUE!</v>
      </c>
      <c r="B220" s="243">
        <v>217</v>
      </c>
      <c r="C220" s="244"/>
      <c r="D220" s="258" t="str">
        <f t="shared" si="30"/>
        <v/>
      </c>
      <c r="E220" s="236"/>
      <c r="F220" s="236"/>
      <c r="G220" s="244"/>
      <c r="H220" s="259" t="str">
        <f t="shared" si="31"/>
        <v/>
      </c>
      <c r="I220" s="236"/>
      <c r="J220" s="236"/>
      <c r="K220" s="236"/>
      <c r="L220" s="236"/>
      <c r="M220" s="311">
        <f t="shared" si="32"/>
        <v>0</v>
      </c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60" t="str">
        <f t="shared" si="34"/>
        <v>нет</v>
      </c>
      <c r="AM220" s="260" t="str">
        <f t="shared" si="36"/>
        <v>нет</v>
      </c>
      <c r="AN220" s="260">
        <f t="shared" si="33"/>
        <v>0</v>
      </c>
      <c r="AO220" s="260" t="e">
        <f t="shared" si="35"/>
        <v>#VALUE!</v>
      </c>
    </row>
    <row r="221" spans="1:41">
      <c r="A221" s="264" t="e">
        <f t="shared" si="37"/>
        <v>#VALUE!</v>
      </c>
      <c r="B221" s="243">
        <v>218</v>
      </c>
      <c r="C221" s="244"/>
      <c r="D221" s="258" t="str">
        <f t="shared" si="30"/>
        <v/>
      </c>
      <c r="E221" s="236"/>
      <c r="F221" s="236"/>
      <c r="G221" s="244"/>
      <c r="H221" s="259" t="str">
        <f t="shared" si="31"/>
        <v/>
      </c>
      <c r="I221" s="236"/>
      <c r="J221" s="236"/>
      <c r="K221" s="236"/>
      <c r="L221" s="236"/>
      <c r="M221" s="311">
        <f t="shared" si="32"/>
        <v>0</v>
      </c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60" t="str">
        <f t="shared" si="34"/>
        <v>нет</v>
      </c>
      <c r="AM221" s="260" t="str">
        <f t="shared" si="36"/>
        <v>нет</v>
      </c>
      <c r="AN221" s="260">
        <f t="shared" si="33"/>
        <v>0</v>
      </c>
      <c r="AO221" s="260" t="e">
        <f t="shared" si="35"/>
        <v>#VALUE!</v>
      </c>
    </row>
    <row r="222" spans="1:41">
      <c r="A222" s="264" t="e">
        <f t="shared" si="37"/>
        <v>#VALUE!</v>
      </c>
      <c r="B222" s="243">
        <v>219</v>
      </c>
      <c r="C222" s="244"/>
      <c r="D222" s="258" t="str">
        <f t="shared" si="30"/>
        <v/>
      </c>
      <c r="E222" s="236"/>
      <c r="F222" s="236"/>
      <c r="G222" s="244"/>
      <c r="H222" s="259" t="str">
        <f t="shared" si="31"/>
        <v/>
      </c>
      <c r="I222" s="236"/>
      <c r="J222" s="236"/>
      <c r="K222" s="236"/>
      <c r="L222" s="236"/>
      <c r="M222" s="311">
        <f t="shared" si="32"/>
        <v>0</v>
      </c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60" t="str">
        <f t="shared" si="34"/>
        <v>нет</v>
      </c>
      <c r="AM222" s="260" t="str">
        <f t="shared" si="36"/>
        <v>нет</v>
      </c>
      <c r="AN222" s="260">
        <f t="shared" si="33"/>
        <v>0</v>
      </c>
      <c r="AO222" s="260" t="e">
        <f t="shared" si="35"/>
        <v>#VALUE!</v>
      </c>
    </row>
    <row r="223" spans="1:41">
      <c r="A223" s="264" t="e">
        <f t="shared" si="37"/>
        <v>#VALUE!</v>
      </c>
      <c r="B223" s="243">
        <v>220</v>
      </c>
      <c r="C223" s="244"/>
      <c r="D223" s="258" t="str">
        <f t="shared" si="30"/>
        <v/>
      </c>
      <c r="E223" s="236"/>
      <c r="F223" s="236"/>
      <c r="G223" s="244"/>
      <c r="H223" s="259" t="str">
        <f t="shared" si="31"/>
        <v/>
      </c>
      <c r="I223" s="236"/>
      <c r="J223" s="236"/>
      <c r="K223" s="236"/>
      <c r="L223" s="236"/>
      <c r="M223" s="311">
        <f t="shared" si="32"/>
        <v>0</v>
      </c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60" t="str">
        <f t="shared" si="34"/>
        <v>нет</v>
      </c>
      <c r="AM223" s="260" t="str">
        <f t="shared" si="36"/>
        <v>нет</v>
      </c>
      <c r="AN223" s="260">
        <f t="shared" si="33"/>
        <v>0</v>
      </c>
      <c r="AO223" s="260" t="e">
        <f t="shared" si="35"/>
        <v>#VALUE!</v>
      </c>
    </row>
    <row r="224" spans="1:41">
      <c r="A224" s="264" t="e">
        <f t="shared" si="37"/>
        <v>#VALUE!</v>
      </c>
      <c r="B224" s="243">
        <v>221</v>
      </c>
      <c r="C224" s="244"/>
      <c r="D224" s="258" t="str">
        <f t="shared" si="30"/>
        <v/>
      </c>
      <c r="E224" s="236"/>
      <c r="F224" s="236"/>
      <c r="G224" s="244"/>
      <c r="H224" s="259" t="str">
        <f t="shared" si="31"/>
        <v/>
      </c>
      <c r="I224" s="236"/>
      <c r="J224" s="236"/>
      <c r="K224" s="236"/>
      <c r="L224" s="236"/>
      <c r="M224" s="311">
        <f t="shared" si="32"/>
        <v>0</v>
      </c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60" t="str">
        <f t="shared" si="34"/>
        <v>нет</v>
      </c>
      <c r="AM224" s="260" t="str">
        <f t="shared" si="36"/>
        <v>нет</v>
      </c>
      <c r="AN224" s="260">
        <f t="shared" si="33"/>
        <v>0</v>
      </c>
      <c r="AO224" s="260" t="e">
        <f t="shared" si="35"/>
        <v>#VALUE!</v>
      </c>
    </row>
    <row r="225" spans="1:41">
      <c r="A225" s="264" t="e">
        <f t="shared" si="37"/>
        <v>#VALUE!</v>
      </c>
      <c r="B225" s="243">
        <v>222</v>
      </c>
      <c r="C225" s="244"/>
      <c r="D225" s="258" t="str">
        <f t="shared" si="30"/>
        <v/>
      </c>
      <c r="E225" s="236"/>
      <c r="F225" s="236"/>
      <c r="G225" s="244"/>
      <c r="H225" s="259" t="str">
        <f t="shared" si="31"/>
        <v/>
      </c>
      <c r="I225" s="236"/>
      <c r="J225" s="236"/>
      <c r="K225" s="236"/>
      <c r="L225" s="236"/>
      <c r="M225" s="311">
        <f t="shared" si="32"/>
        <v>0</v>
      </c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60" t="str">
        <f t="shared" si="34"/>
        <v>нет</v>
      </c>
      <c r="AM225" s="260" t="str">
        <f t="shared" si="36"/>
        <v>нет</v>
      </c>
      <c r="AN225" s="260">
        <f t="shared" si="33"/>
        <v>0</v>
      </c>
      <c r="AO225" s="260" t="e">
        <f t="shared" si="35"/>
        <v>#VALUE!</v>
      </c>
    </row>
    <row r="226" spans="1:41">
      <c r="A226" s="264" t="e">
        <f t="shared" si="37"/>
        <v>#VALUE!</v>
      </c>
      <c r="B226" s="243">
        <v>223</v>
      </c>
      <c r="C226" s="244"/>
      <c r="D226" s="258" t="str">
        <f t="shared" si="30"/>
        <v/>
      </c>
      <c r="E226" s="236"/>
      <c r="F226" s="236"/>
      <c r="G226" s="244"/>
      <c r="H226" s="259" t="str">
        <f t="shared" si="31"/>
        <v/>
      </c>
      <c r="I226" s="236"/>
      <c r="J226" s="236"/>
      <c r="K226" s="236"/>
      <c r="L226" s="236"/>
      <c r="M226" s="311">
        <f t="shared" si="32"/>
        <v>0</v>
      </c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60" t="str">
        <f t="shared" si="34"/>
        <v>нет</v>
      </c>
      <c r="AM226" s="260" t="str">
        <f t="shared" si="36"/>
        <v>нет</v>
      </c>
      <c r="AN226" s="260">
        <f t="shared" si="33"/>
        <v>0</v>
      </c>
      <c r="AO226" s="260" t="e">
        <f t="shared" si="35"/>
        <v>#VALUE!</v>
      </c>
    </row>
    <row r="227" spans="1:41">
      <c r="A227" s="264" t="e">
        <f t="shared" si="37"/>
        <v>#VALUE!</v>
      </c>
      <c r="B227" s="243">
        <v>224</v>
      </c>
      <c r="C227" s="244"/>
      <c r="D227" s="258" t="str">
        <f t="shared" si="30"/>
        <v/>
      </c>
      <c r="E227" s="236"/>
      <c r="F227" s="236"/>
      <c r="G227" s="244"/>
      <c r="H227" s="259" t="str">
        <f t="shared" si="31"/>
        <v/>
      </c>
      <c r="I227" s="236"/>
      <c r="J227" s="236"/>
      <c r="K227" s="236"/>
      <c r="L227" s="236"/>
      <c r="M227" s="311">
        <f t="shared" si="32"/>
        <v>0</v>
      </c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60" t="str">
        <f t="shared" si="34"/>
        <v>нет</v>
      </c>
      <c r="AM227" s="260" t="str">
        <f t="shared" si="36"/>
        <v>нет</v>
      </c>
      <c r="AN227" s="260">
        <f t="shared" si="33"/>
        <v>0</v>
      </c>
      <c r="AO227" s="260" t="e">
        <f t="shared" si="35"/>
        <v>#VALUE!</v>
      </c>
    </row>
    <row r="228" spans="1:41">
      <c r="A228" s="264" t="e">
        <f t="shared" si="37"/>
        <v>#VALUE!</v>
      </c>
      <c r="B228" s="243">
        <v>225</v>
      </c>
      <c r="C228" s="244"/>
      <c r="D228" s="258" t="str">
        <f t="shared" si="30"/>
        <v/>
      </c>
      <c r="E228" s="236"/>
      <c r="F228" s="236"/>
      <c r="G228" s="244"/>
      <c r="H228" s="259" t="str">
        <f t="shared" si="31"/>
        <v/>
      </c>
      <c r="I228" s="236"/>
      <c r="J228" s="236"/>
      <c r="K228" s="236"/>
      <c r="L228" s="236"/>
      <c r="M228" s="311">
        <f t="shared" si="32"/>
        <v>0</v>
      </c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60" t="str">
        <f t="shared" si="34"/>
        <v>нет</v>
      </c>
      <c r="AM228" s="260" t="str">
        <f t="shared" si="36"/>
        <v>нет</v>
      </c>
      <c r="AN228" s="260">
        <f t="shared" si="33"/>
        <v>0</v>
      </c>
      <c r="AO228" s="260" t="e">
        <f t="shared" si="35"/>
        <v>#VALUE!</v>
      </c>
    </row>
    <row r="229" spans="1:41">
      <c r="A229" s="264" t="e">
        <f t="shared" si="37"/>
        <v>#VALUE!</v>
      </c>
      <c r="B229" s="243">
        <v>226</v>
      </c>
      <c r="C229" s="244"/>
      <c r="D229" s="258" t="str">
        <f t="shared" si="30"/>
        <v/>
      </c>
      <c r="E229" s="236"/>
      <c r="F229" s="236"/>
      <c r="G229" s="244"/>
      <c r="H229" s="259" t="str">
        <f t="shared" si="31"/>
        <v/>
      </c>
      <c r="I229" s="236"/>
      <c r="J229" s="236"/>
      <c r="K229" s="236"/>
      <c r="L229" s="236"/>
      <c r="M229" s="311">
        <f t="shared" si="32"/>
        <v>0</v>
      </c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60" t="str">
        <f t="shared" si="34"/>
        <v>нет</v>
      </c>
      <c r="AM229" s="260" t="str">
        <f t="shared" si="36"/>
        <v>нет</v>
      </c>
      <c r="AN229" s="260">
        <f t="shared" si="33"/>
        <v>0</v>
      </c>
      <c r="AO229" s="260" t="e">
        <f t="shared" si="35"/>
        <v>#VALUE!</v>
      </c>
    </row>
    <row r="230" spans="1:41">
      <c r="A230" s="264" t="e">
        <f t="shared" si="37"/>
        <v>#VALUE!</v>
      </c>
      <c r="B230" s="243">
        <v>227</v>
      </c>
      <c r="C230" s="244"/>
      <c r="D230" s="258" t="str">
        <f t="shared" si="30"/>
        <v/>
      </c>
      <c r="E230" s="236"/>
      <c r="F230" s="236"/>
      <c r="G230" s="244"/>
      <c r="H230" s="259" t="str">
        <f t="shared" si="31"/>
        <v/>
      </c>
      <c r="I230" s="236"/>
      <c r="J230" s="236"/>
      <c r="K230" s="236"/>
      <c r="L230" s="236"/>
      <c r="M230" s="311">
        <f t="shared" si="32"/>
        <v>0</v>
      </c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60" t="str">
        <f t="shared" si="34"/>
        <v>нет</v>
      </c>
      <c r="AM230" s="260" t="str">
        <f t="shared" si="36"/>
        <v>нет</v>
      </c>
      <c r="AN230" s="260">
        <f t="shared" si="33"/>
        <v>0</v>
      </c>
      <c r="AO230" s="260" t="e">
        <f t="shared" si="35"/>
        <v>#VALUE!</v>
      </c>
    </row>
    <row r="231" spans="1:41">
      <c r="A231" s="264" t="e">
        <f t="shared" si="37"/>
        <v>#VALUE!</v>
      </c>
      <c r="B231" s="243">
        <v>228</v>
      </c>
      <c r="C231" s="244"/>
      <c r="D231" s="258" t="str">
        <f t="shared" si="30"/>
        <v/>
      </c>
      <c r="E231" s="236"/>
      <c r="F231" s="236"/>
      <c r="G231" s="244"/>
      <c r="H231" s="259" t="str">
        <f t="shared" si="31"/>
        <v/>
      </c>
      <c r="I231" s="236"/>
      <c r="J231" s="236"/>
      <c r="K231" s="236"/>
      <c r="L231" s="236"/>
      <c r="M231" s="311">
        <f t="shared" si="32"/>
        <v>0</v>
      </c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60" t="str">
        <f t="shared" si="34"/>
        <v>нет</v>
      </c>
      <c r="AM231" s="260" t="str">
        <f t="shared" si="36"/>
        <v>нет</v>
      </c>
      <c r="AN231" s="260">
        <f t="shared" si="33"/>
        <v>0</v>
      </c>
      <c r="AO231" s="260" t="e">
        <f t="shared" si="35"/>
        <v>#VALUE!</v>
      </c>
    </row>
    <row r="232" spans="1:41">
      <c r="A232" s="264" t="e">
        <f t="shared" si="37"/>
        <v>#VALUE!</v>
      </c>
      <c r="B232" s="243">
        <v>229</v>
      </c>
      <c r="C232" s="244"/>
      <c r="D232" s="258" t="str">
        <f t="shared" si="30"/>
        <v/>
      </c>
      <c r="E232" s="236"/>
      <c r="F232" s="236"/>
      <c r="G232" s="244"/>
      <c r="H232" s="259" t="str">
        <f t="shared" si="31"/>
        <v/>
      </c>
      <c r="I232" s="236"/>
      <c r="J232" s="236"/>
      <c r="K232" s="236"/>
      <c r="L232" s="236"/>
      <c r="M232" s="311">
        <f t="shared" si="32"/>
        <v>0</v>
      </c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60" t="str">
        <f t="shared" si="34"/>
        <v>нет</v>
      </c>
      <c r="AM232" s="260" t="str">
        <f t="shared" si="36"/>
        <v>нет</v>
      </c>
      <c r="AN232" s="260">
        <f t="shared" si="33"/>
        <v>0</v>
      </c>
      <c r="AO232" s="260" t="e">
        <f t="shared" si="35"/>
        <v>#VALUE!</v>
      </c>
    </row>
    <row r="233" spans="1:41">
      <c r="A233" s="264" t="e">
        <f t="shared" si="37"/>
        <v>#VALUE!</v>
      </c>
      <c r="B233" s="243">
        <v>230</v>
      </c>
      <c r="C233" s="244"/>
      <c r="D233" s="258" t="str">
        <f t="shared" si="30"/>
        <v/>
      </c>
      <c r="E233" s="236"/>
      <c r="F233" s="236"/>
      <c r="G233" s="244"/>
      <c r="H233" s="259" t="str">
        <f t="shared" si="31"/>
        <v/>
      </c>
      <c r="I233" s="236"/>
      <c r="J233" s="236"/>
      <c r="K233" s="236"/>
      <c r="L233" s="236"/>
      <c r="M233" s="311">
        <f t="shared" si="32"/>
        <v>0</v>
      </c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60" t="str">
        <f t="shared" si="34"/>
        <v>нет</v>
      </c>
      <c r="AM233" s="260" t="str">
        <f t="shared" si="36"/>
        <v>нет</v>
      </c>
      <c r="AN233" s="260">
        <f t="shared" si="33"/>
        <v>0</v>
      </c>
      <c r="AO233" s="260" t="e">
        <f t="shared" si="35"/>
        <v>#VALUE!</v>
      </c>
    </row>
    <row r="234" spans="1:41">
      <c r="A234" s="264" t="e">
        <f t="shared" si="37"/>
        <v>#VALUE!</v>
      </c>
      <c r="B234" s="243">
        <v>231</v>
      </c>
      <c r="C234" s="244"/>
      <c r="D234" s="258" t="str">
        <f t="shared" si="30"/>
        <v/>
      </c>
      <c r="E234" s="236"/>
      <c r="F234" s="236"/>
      <c r="G234" s="244"/>
      <c r="H234" s="259" t="str">
        <f t="shared" si="31"/>
        <v/>
      </c>
      <c r="I234" s="236"/>
      <c r="J234" s="236"/>
      <c r="K234" s="236"/>
      <c r="L234" s="236"/>
      <c r="M234" s="311">
        <f t="shared" si="32"/>
        <v>0</v>
      </c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60" t="str">
        <f t="shared" si="34"/>
        <v>нет</v>
      </c>
      <c r="AM234" s="260" t="str">
        <f t="shared" si="36"/>
        <v>нет</v>
      </c>
      <c r="AN234" s="260">
        <f t="shared" si="33"/>
        <v>0</v>
      </c>
      <c r="AO234" s="260" t="e">
        <f t="shared" si="35"/>
        <v>#VALUE!</v>
      </c>
    </row>
    <row r="235" spans="1:41">
      <c r="A235" s="264" t="e">
        <f t="shared" si="37"/>
        <v>#VALUE!</v>
      </c>
      <c r="B235" s="243">
        <v>232</v>
      </c>
      <c r="C235" s="244"/>
      <c r="D235" s="258" t="str">
        <f t="shared" si="30"/>
        <v/>
      </c>
      <c r="E235" s="236"/>
      <c r="F235" s="236"/>
      <c r="G235" s="244"/>
      <c r="H235" s="259" t="str">
        <f t="shared" si="31"/>
        <v/>
      </c>
      <c r="I235" s="236"/>
      <c r="J235" s="236"/>
      <c r="K235" s="236"/>
      <c r="L235" s="236"/>
      <c r="M235" s="311">
        <f t="shared" si="32"/>
        <v>0</v>
      </c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60" t="str">
        <f t="shared" si="34"/>
        <v>нет</v>
      </c>
      <c r="AM235" s="260" t="str">
        <f t="shared" si="36"/>
        <v>нет</v>
      </c>
      <c r="AN235" s="260">
        <f t="shared" si="33"/>
        <v>0</v>
      </c>
      <c r="AO235" s="260" t="e">
        <f t="shared" si="35"/>
        <v>#VALUE!</v>
      </c>
    </row>
    <row r="236" spans="1:41">
      <c r="A236" s="264" t="e">
        <f t="shared" si="37"/>
        <v>#VALUE!</v>
      </c>
      <c r="B236" s="243">
        <v>233</v>
      </c>
      <c r="C236" s="244"/>
      <c r="D236" s="258" t="str">
        <f t="shared" si="30"/>
        <v/>
      </c>
      <c r="E236" s="236"/>
      <c r="F236" s="236"/>
      <c r="G236" s="244"/>
      <c r="H236" s="259" t="str">
        <f t="shared" si="31"/>
        <v/>
      </c>
      <c r="I236" s="236"/>
      <c r="J236" s="236"/>
      <c r="K236" s="236"/>
      <c r="L236" s="236"/>
      <c r="M236" s="311">
        <f t="shared" si="32"/>
        <v>0</v>
      </c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  <c r="AJ236" s="236"/>
      <c r="AK236" s="236"/>
      <c r="AL236" s="260" t="str">
        <f t="shared" si="34"/>
        <v>нет</v>
      </c>
      <c r="AM236" s="260" t="str">
        <f t="shared" si="36"/>
        <v>нет</v>
      </c>
      <c r="AN236" s="260">
        <f t="shared" si="33"/>
        <v>0</v>
      </c>
      <c r="AO236" s="260" t="e">
        <f t="shared" si="35"/>
        <v>#VALUE!</v>
      </c>
    </row>
    <row r="237" spans="1:41">
      <c r="A237" s="264" t="e">
        <f t="shared" si="37"/>
        <v>#VALUE!</v>
      </c>
      <c r="B237" s="243">
        <v>234</v>
      </c>
      <c r="C237" s="244"/>
      <c r="D237" s="258" t="str">
        <f t="shared" si="30"/>
        <v/>
      </c>
      <c r="E237" s="236"/>
      <c r="F237" s="236"/>
      <c r="G237" s="244"/>
      <c r="H237" s="259" t="str">
        <f t="shared" si="31"/>
        <v/>
      </c>
      <c r="I237" s="236"/>
      <c r="J237" s="236"/>
      <c r="K237" s="236"/>
      <c r="L237" s="236"/>
      <c r="M237" s="311">
        <f t="shared" si="32"/>
        <v>0</v>
      </c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60" t="str">
        <f t="shared" si="34"/>
        <v>нет</v>
      </c>
      <c r="AM237" s="260" t="str">
        <f t="shared" si="36"/>
        <v>нет</v>
      </c>
      <c r="AN237" s="260">
        <f t="shared" si="33"/>
        <v>0</v>
      </c>
      <c r="AO237" s="260" t="e">
        <f t="shared" si="35"/>
        <v>#VALUE!</v>
      </c>
    </row>
    <row r="238" spans="1:41">
      <c r="A238" s="264" t="e">
        <f t="shared" si="37"/>
        <v>#VALUE!</v>
      </c>
      <c r="B238" s="243">
        <v>235</v>
      </c>
      <c r="C238" s="244"/>
      <c r="D238" s="258" t="str">
        <f t="shared" si="30"/>
        <v/>
      </c>
      <c r="E238" s="236"/>
      <c r="F238" s="236"/>
      <c r="G238" s="244"/>
      <c r="H238" s="259" t="str">
        <f t="shared" si="31"/>
        <v/>
      </c>
      <c r="I238" s="236"/>
      <c r="J238" s="236"/>
      <c r="K238" s="236"/>
      <c r="L238" s="236"/>
      <c r="M238" s="311">
        <f t="shared" si="32"/>
        <v>0</v>
      </c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60" t="str">
        <f t="shared" si="34"/>
        <v>нет</v>
      </c>
      <c r="AM238" s="260" t="str">
        <f t="shared" si="36"/>
        <v>нет</v>
      </c>
      <c r="AN238" s="260">
        <f t="shared" si="33"/>
        <v>0</v>
      </c>
      <c r="AO238" s="260" t="e">
        <f t="shared" si="35"/>
        <v>#VALUE!</v>
      </c>
    </row>
    <row r="239" spans="1:41">
      <c r="A239" s="264" t="e">
        <f t="shared" si="37"/>
        <v>#VALUE!</v>
      </c>
      <c r="B239" s="243">
        <v>236</v>
      </c>
      <c r="C239" s="244"/>
      <c r="D239" s="258" t="str">
        <f t="shared" si="30"/>
        <v/>
      </c>
      <c r="E239" s="236"/>
      <c r="F239" s="236"/>
      <c r="G239" s="244"/>
      <c r="H239" s="259" t="str">
        <f t="shared" si="31"/>
        <v/>
      </c>
      <c r="I239" s="236"/>
      <c r="J239" s="236"/>
      <c r="K239" s="236"/>
      <c r="L239" s="236"/>
      <c r="M239" s="311">
        <f t="shared" si="32"/>
        <v>0</v>
      </c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60" t="str">
        <f t="shared" si="34"/>
        <v>нет</v>
      </c>
      <c r="AM239" s="260" t="str">
        <f t="shared" si="36"/>
        <v>нет</v>
      </c>
      <c r="AN239" s="260">
        <f t="shared" si="33"/>
        <v>0</v>
      </c>
      <c r="AO239" s="260" t="e">
        <f t="shared" si="35"/>
        <v>#VALUE!</v>
      </c>
    </row>
    <row r="240" spans="1:41">
      <c r="A240" s="264" t="e">
        <f t="shared" si="37"/>
        <v>#VALUE!</v>
      </c>
      <c r="B240" s="243">
        <v>237</v>
      </c>
      <c r="C240" s="244"/>
      <c r="D240" s="258" t="str">
        <f t="shared" si="30"/>
        <v/>
      </c>
      <c r="E240" s="236"/>
      <c r="F240" s="236"/>
      <c r="G240" s="244"/>
      <c r="H240" s="259" t="str">
        <f t="shared" si="31"/>
        <v/>
      </c>
      <c r="I240" s="236"/>
      <c r="J240" s="236"/>
      <c r="K240" s="236"/>
      <c r="L240" s="236"/>
      <c r="M240" s="311">
        <f t="shared" si="32"/>
        <v>0</v>
      </c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60" t="str">
        <f t="shared" si="34"/>
        <v>нет</v>
      </c>
      <c r="AM240" s="260" t="str">
        <f t="shared" si="36"/>
        <v>нет</v>
      </c>
      <c r="AN240" s="260">
        <f t="shared" si="33"/>
        <v>0</v>
      </c>
      <c r="AO240" s="260" t="e">
        <f t="shared" si="35"/>
        <v>#VALUE!</v>
      </c>
    </row>
    <row r="241" spans="1:41">
      <c r="A241" s="264" t="e">
        <f t="shared" si="37"/>
        <v>#VALUE!</v>
      </c>
      <c r="B241" s="243">
        <v>238</v>
      </c>
      <c r="C241" s="244"/>
      <c r="D241" s="258" t="str">
        <f t="shared" si="30"/>
        <v/>
      </c>
      <c r="E241" s="236"/>
      <c r="F241" s="236"/>
      <c r="G241" s="244"/>
      <c r="H241" s="259" t="str">
        <f t="shared" si="31"/>
        <v/>
      </c>
      <c r="I241" s="236"/>
      <c r="J241" s="236"/>
      <c r="K241" s="236"/>
      <c r="L241" s="236"/>
      <c r="M241" s="311">
        <f t="shared" si="32"/>
        <v>0</v>
      </c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60" t="str">
        <f t="shared" si="34"/>
        <v>нет</v>
      </c>
      <c r="AM241" s="260" t="str">
        <f t="shared" si="36"/>
        <v>нет</v>
      </c>
      <c r="AN241" s="260">
        <f t="shared" si="33"/>
        <v>0</v>
      </c>
      <c r="AO241" s="260" t="e">
        <f t="shared" si="35"/>
        <v>#VALUE!</v>
      </c>
    </row>
    <row r="242" spans="1:41">
      <c r="A242" s="264" t="e">
        <f t="shared" si="37"/>
        <v>#VALUE!</v>
      </c>
      <c r="B242" s="243">
        <v>239</v>
      </c>
      <c r="C242" s="244"/>
      <c r="D242" s="258" t="str">
        <f t="shared" si="30"/>
        <v/>
      </c>
      <c r="E242" s="236"/>
      <c r="F242" s="236"/>
      <c r="G242" s="244"/>
      <c r="H242" s="259" t="str">
        <f t="shared" si="31"/>
        <v/>
      </c>
      <c r="I242" s="236"/>
      <c r="J242" s="236"/>
      <c r="K242" s="236"/>
      <c r="L242" s="236"/>
      <c r="M242" s="311">
        <f t="shared" si="32"/>
        <v>0</v>
      </c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60" t="str">
        <f t="shared" si="34"/>
        <v>нет</v>
      </c>
      <c r="AM242" s="260" t="str">
        <f t="shared" si="36"/>
        <v>нет</v>
      </c>
      <c r="AN242" s="260">
        <f t="shared" si="33"/>
        <v>0</v>
      </c>
      <c r="AO242" s="260" t="e">
        <f t="shared" si="35"/>
        <v>#VALUE!</v>
      </c>
    </row>
    <row r="243" spans="1:41">
      <c r="A243" s="264" t="e">
        <f t="shared" si="37"/>
        <v>#VALUE!</v>
      </c>
      <c r="B243" s="243">
        <v>240</v>
      </c>
      <c r="C243" s="244"/>
      <c r="D243" s="258" t="str">
        <f t="shared" si="30"/>
        <v/>
      </c>
      <c r="E243" s="236"/>
      <c r="F243" s="236"/>
      <c r="G243" s="244"/>
      <c r="H243" s="259" t="str">
        <f t="shared" si="31"/>
        <v/>
      </c>
      <c r="I243" s="236"/>
      <c r="J243" s="236"/>
      <c r="K243" s="236"/>
      <c r="L243" s="236"/>
      <c r="M243" s="311">
        <f t="shared" si="32"/>
        <v>0</v>
      </c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60" t="str">
        <f t="shared" si="34"/>
        <v>нет</v>
      </c>
      <c r="AM243" s="260" t="str">
        <f t="shared" si="36"/>
        <v>нет</v>
      </c>
      <c r="AN243" s="260">
        <f t="shared" si="33"/>
        <v>0</v>
      </c>
      <c r="AO243" s="260" t="e">
        <f t="shared" si="35"/>
        <v>#VALUE!</v>
      </c>
    </row>
    <row r="244" spans="1:41">
      <c r="A244" s="264" t="e">
        <f t="shared" si="37"/>
        <v>#VALUE!</v>
      </c>
      <c r="B244" s="243">
        <v>241</v>
      </c>
      <c r="C244" s="244"/>
      <c r="D244" s="258" t="str">
        <f t="shared" si="30"/>
        <v/>
      </c>
      <c r="E244" s="236"/>
      <c r="F244" s="236"/>
      <c r="G244" s="244"/>
      <c r="H244" s="259" t="str">
        <f t="shared" si="31"/>
        <v/>
      </c>
      <c r="I244" s="236"/>
      <c r="J244" s="236"/>
      <c r="K244" s="236"/>
      <c r="L244" s="236"/>
      <c r="M244" s="311">
        <f t="shared" si="32"/>
        <v>0</v>
      </c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60" t="str">
        <f t="shared" si="34"/>
        <v>нет</v>
      </c>
      <c r="AM244" s="260" t="str">
        <f t="shared" si="36"/>
        <v>нет</v>
      </c>
      <c r="AN244" s="260">
        <f t="shared" si="33"/>
        <v>0</v>
      </c>
      <c r="AO244" s="260" t="e">
        <f t="shared" si="35"/>
        <v>#VALUE!</v>
      </c>
    </row>
    <row r="245" spans="1:41">
      <c r="A245" s="264" t="e">
        <f t="shared" si="37"/>
        <v>#VALUE!</v>
      </c>
      <c r="B245" s="243">
        <v>242</v>
      </c>
      <c r="C245" s="244"/>
      <c r="D245" s="258" t="str">
        <f t="shared" si="30"/>
        <v/>
      </c>
      <c r="E245" s="236"/>
      <c r="F245" s="236"/>
      <c r="G245" s="244"/>
      <c r="H245" s="259" t="str">
        <f t="shared" si="31"/>
        <v/>
      </c>
      <c r="I245" s="236"/>
      <c r="J245" s="236"/>
      <c r="K245" s="236"/>
      <c r="L245" s="236"/>
      <c r="M245" s="311">
        <f t="shared" si="32"/>
        <v>0</v>
      </c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60" t="str">
        <f t="shared" si="34"/>
        <v>нет</v>
      </c>
      <c r="AM245" s="260" t="str">
        <f t="shared" si="36"/>
        <v>нет</v>
      </c>
      <c r="AN245" s="260">
        <f t="shared" si="33"/>
        <v>0</v>
      </c>
      <c r="AO245" s="260" t="e">
        <f t="shared" si="35"/>
        <v>#VALUE!</v>
      </c>
    </row>
    <row r="246" spans="1:41">
      <c r="A246" s="264" t="e">
        <f t="shared" si="37"/>
        <v>#VALUE!</v>
      </c>
      <c r="B246" s="243">
        <v>243</v>
      </c>
      <c r="C246" s="244"/>
      <c r="D246" s="258" t="str">
        <f t="shared" si="30"/>
        <v/>
      </c>
      <c r="E246" s="236"/>
      <c r="F246" s="236"/>
      <c r="G246" s="244"/>
      <c r="H246" s="259" t="str">
        <f t="shared" si="31"/>
        <v/>
      </c>
      <c r="I246" s="236"/>
      <c r="J246" s="236"/>
      <c r="K246" s="236"/>
      <c r="L246" s="236"/>
      <c r="M246" s="311">
        <f t="shared" si="32"/>
        <v>0</v>
      </c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60" t="str">
        <f t="shared" si="34"/>
        <v>нет</v>
      </c>
      <c r="AM246" s="260" t="str">
        <f t="shared" si="36"/>
        <v>нет</v>
      </c>
      <c r="AN246" s="260">
        <f t="shared" si="33"/>
        <v>0</v>
      </c>
      <c r="AO246" s="260" t="e">
        <f t="shared" si="35"/>
        <v>#VALUE!</v>
      </c>
    </row>
    <row r="247" spans="1:41">
      <c r="A247" s="264" t="e">
        <f t="shared" si="37"/>
        <v>#VALUE!</v>
      </c>
      <c r="B247" s="243">
        <v>244</v>
      </c>
      <c r="C247" s="244"/>
      <c r="D247" s="258" t="str">
        <f t="shared" si="30"/>
        <v/>
      </c>
      <c r="E247" s="236"/>
      <c r="F247" s="236"/>
      <c r="G247" s="244"/>
      <c r="H247" s="259" t="str">
        <f t="shared" si="31"/>
        <v/>
      </c>
      <c r="I247" s="236"/>
      <c r="J247" s="236"/>
      <c r="K247" s="236"/>
      <c r="L247" s="236"/>
      <c r="M247" s="311">
        <f t="shared" si="32"/>
        <v>0</v>
      </c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60" t="str">
        <f t="shared" si="34"/>
        <v>нет</v>
      </c>
      <c r="AM247" s="260" t="str">
        <f t="shared" si="36"/>
        <v>нет</v>
      </c>
      <c r="AN247" s="260">
        <f t="shared" si="33"/>
        <v>0</v>
      </c>
      <c r="AO247" s="260" t="e">
        <f t="shared" si="35"/>
        <v>#VALUE!</v>
      </c>
    </row>
    <row r="248" spans="1:41">
      <c r="A248" s="264" t="e">
        <f t="shared" si="37"/>
        <v>#VALUE!</v>
      </c>
      <c r="B248" s="243">
        <v>245</v>
      </c>
      <c r="C248" s="244"/>
      <c r="D248" s="258" t="str">
        <f t="shared" si="30"/>
        <v/>
      </c>
      <c r="E248" s="236"/>
      <c r="F248" s="236"/>
      <c r="G248" s="244"/>
      <c r="H248" s="259" t="str">
        <f t="shared" si="31"/>
        <v/>
      </c>
      <c r="I248" s="236"/>
      <c r="J248" s="236"/>
      <c r="K248" s="236"/>
      <c r="L248" s="236"/>
      <c r="M248" s="311">
        <f t="shared" si="32"/>
        <v>0</v>
      </c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60" t="str">
        <f t="shared" si="34"/>
        <v>нет</v>
      </c>
      <c r="AM248" s="260" t="str">
        <f t="shared" si="36"/>
        <v>нет</v>
      </c>
      <c r="AN248" s="260">
        <f t="shared" si="33"/>
        <v>0</v>
      </c>
      <c r="AO248" s="260" t="e">
        <f t="shared" si="35"/>
        <v>#VALUE!</v>
      </c>
    </row>
    <row r="249" spans="1:41">
      <c r="A249" s="264" t="e">
        <f t="shared" si="37"/>
        <v>#VALUE!</v>
      </c>
      <c r="B249" s="243">
        <v>246</v>
      </c>
      <c r="C249" s="244"/>
      <c r="D249" s="258" t="str">
        <f t="shared" si="30"/>
        <v/>
      </c>
      <c r="E249" s="236"/>
      <c r="F249" s="236"/>
      <c r="G249" s="244"/>
      <c r="H249" s="259" t="str">
        <f t="shared" si="31"/>
        <v/>
      </c>
      <c r="I249" s="236"/>
      <c r="J249" s="236"/>
      <c r="K249" s="236"/>
      <c r="L249" s="236"/>
      <c r="M249" s="311">
        <f t="shared" si="32"/>
        <v>0</v>
      </c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60" t="str">
        <f t="shared" si="34"/>
        <v>нет</v>
      </c>
      <c r="AM249" s="260" t="str">
        <f t="shared" si="36"/>
        <v>нет</v>
      </c>
      <c r="AN249" s="260">
        <f t="shared" si="33"/>
        <v>0</v>
      </c>
      <c r="AO249" s="260" t="e">
        <f t="shared" si="35"/>
        <v>#VALUE!</v>
      </c>
    </row>
    <row r="250" spans="1:41">
      <c r="A250" s="264" t="e">
        <f t="shared" si="37"/>
        <v>#VALUE!</v>
      </c>
      <c r="B250" s="243">
        <v>247</v>
      </c>
      <c r="C250" s="244"/>
      <c r="D250" s="258" t="str">
        <f t="shared" si="30"/>
        <v/>
      </c>
      <c r="E250" s="236"/>
      <c r="F250" s="236"/>
      <c r="G250" s="244"/>
      <c r="H250" s="259" t="str">
        <f t="shared" si="31"/>
        <v/>
      </c>
      <c r="I250" s="236"/>
      <c r="J250" s="236"/>
      <c r="K250" s="236"/>
      <c r="L250" s="236"/>
      <c r="M250" s="311">
        <f t="shared" si="32"/>
        <v>0</v>
      </c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60" t="str">
        <f t="shared" si="34"/>
        <v>нет</v>
      </c>
      <c r="AM250" s="260" t="str">
        <f t="shared" si="36"/>
        <v>нет</v>
      </c>
      <c r="AN250" s="260">
        <f t="shared" si="33"/>
        <v>0</v>
      </c>
      <c r="AO250" s="260" t="e">
        <f t="shared" si="35"/>
        <v>#VALUE!</v>
      </c>
    </row>
    <row r="251" spans="1:41">
      <c r="A251" s="264" t="e">
        <f t="shared" si="37"/>
        <v>#VALUE!</v>
      </c>
      <c r="B251" s="243">
        <v>248</v>
      </c>
      <c r="C251" s="244"/>
      <c r="D251" s="258" t="str">
        <f t="shared" si="30"/>
        <v/>
      </c>
      <c r="E251" s="236"/>
      <c r="F251" s="236"/>
      <c r="G251" s="244"/>
      <c r="H251" s="259" t="str">
        <f t="shared" si="31"/>
        <v/>
      </c>
      <c r="I251" s="236"/>
      <c r="J251" s="236"/>
      <c r="K251" s="236"/>
      <c r="L251" s="236"/>
      <c r="M251" s="311">
        <f t="shared" si="32"/>
        <v>0</v>
      </c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60" t="str">
        <f t="shared" si="34"/>
        <v>нет</v>
      </c>
      <c r="AM251" s="260" t="str">
        <f t="shared" si="36"/>
        <v>нет</v>
      </c>
      <c r="AN251" s="260">
        <f t="shared" si="33"/>
        <v>0</v>
      </c>
      <c r="AO251" s="260" t="e">
        <f t="shared" si="35"/>
        <v>#VALUE!</v>
      </c>
    </row>
    <row r="252" spans="1:41">
      <c r="A252" s="264" t="e">
        <f t="shared" si="37"/>
        <v>#VALUE!</v>
      </c>
      <c r="B252" s="243">
        <v>249</v>
      </c>
      <c r="C252" s="244"/>
      <c r="D252" s="258" t="str">
        <f t="shared" si="30"/>
        <v/>
      </c>
      <c r="E252" s="236"/>
      <c r="F252" s="236"/>
      <c r="G252" s="244"/>
      <c r="H252" s="259" t="str">
        <f t="shared" si="31"/>
        <v/>
      </c>
      <c r="I252" s="236"/>
      <c r="J252" s="236"/>
      <c r="K252" s="236"/>
      <c r="L252" s="236"/>
      <c r="M252" s="311">
        <f t="shared" si="32"/>
        <v>0</v>
      </c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60" t="str">
        <f t="shared" si="34"/>
        <v>нет</v>
      </c>
      <c r="AM252" s="260" t="str">
        <f t="shared" si="36"/>
        <v>нет</v>
      </c>
      <c r="AN252" s="260">
        <f t="shared" si="33"/>
        <v>0</v>
      </c>
      <c r="AO252" s="260" t="e">
        <f t="shared" si="35"/>
        <v>#VALUE!</v>
      </c>
    </row>
    <row r="253" spans="1:41">
      <c r="A253" s="264" t="e">
        <f t="shared" si="37"/>
        <v>#VALUE!</v>
      </c>
      <c r="B253" s="243">
        <v>250</v>
      </c>
      <c r="C253" s="244"/>
      <c r="D253" s="258" t="str">
        <f t="shared" si="30"/>
        <v/>
      </c>
      <c r="E253" s="236"/>
      <c r="F253" s="236"/>
      <c r="G253" s="244"/>
      <c r="H253" s="259" t="str">
        <f t="shared" si="31"/>
        <v/>
      </c>
      <c r="I253" s="236"/>
      <c r="J253" s="236"/>
      <c r="K253" s="236"/>
      <c r="L253" s="236"/>
      <c r="M253" s="311">
        <f t="shared" si="32"/>
        <v>0</v>
      </c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60" t="str">
        <f t="shared" si="34"/>
        <v>нет</v>
      </c>
      <c r="AM253" s="260" t="str">
        <f t="shared" si="36"/>
        <v>нет</v>
      </c>
      <c r="AN253" s="260">
        <f t="shared" si="33"/>
        <v>0</v>
      </c>
      <c r="AO253" s="260" t="e">
        <f t="shared" si="35"/>
        <v>#VALUE!</v>
      </c>
    </row>
    <row r="254" spans="1:41">
      <c r="A254" s="264" t="e">
        <f t="shared" si="37"/>
        <v>#VALUE!</v>
      </c>
      <c r="B254" s="243">
        <v>251</v>
      </c>
      <c r="C254" s="244"/>
      <c r="D254" s="258" t="str">
        <f t="shared" si="30"/>
        <v/>
      </c>
      <c r="E254" s="236"/>
      <c r="F254" s="236"/>
      <c r="G254" s="244"/>
      <c r="H254" s="259" t="str">
        <f t="shared" si="31"/>
        <v/>
      </c>
      <c r="I254" s="236"/>
      <c r="J254" s="236"/>
      <c r="K254" s="236"/>
      <c r="L254" s="236"/>
      <c r="M254" s="311">
        <f t="shared" si="32"/>
        <v>0</v>
      </c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60" t="str">
        <f t="shared" si="34"/>
        <v>нет</v>
      </c>
      <c r="AM254" s="260" t="str">
        <f t="shared" si="36"/>
        <v>нет</v>
      </c>
      <c r="AN254" s="260">
        <f t="shared" si="33"/>
        <v>0</v>
      </c>
      <c r="AO254" s="260" t="e">
        <f t="shared" si="35"/>
        <v>#VALUE!</v>
      </c>
    </row>
    <row r="255" spans="1:41">
      <c r="A255" s="264" t="e">
        <f t="shared" si="37"/>
        <v>#VALUE!</v>
      </c>
      <c r="B255" s="243">
        <v>252</v>
      </c>
      <c r="C255" s="244"/>
      <c r="D255" s="258" t="str">
        <f t="shared" ref="D255:D318" si="38">IFERROR(VLOOKUP(C255,msu,2,0),"")</f>
        <v/>
      </c>
      <c r="E255" s="236"/>
      <c r="F255" s="236"/>
      <c r="G255" s="244"/>
      <c r="H255" s="259" t="str">
        <f t="shared" ref="H255:H318" si="39">IFERROR(VLOOKUP(G255,oo,2,0),"")</f>
        <v/>
      </c>
      <c r="I255" s="236"/>
      <c r="J255" s="236"/>
      <c r="K255" s="236"/>
      <c r="L255" s="236"/>
      <c r="M255" s="311">
        <f t="shared" ref="M255:M318" si="40">COUNTA(N255:AK255)</f>
        <v>0</v>
      </c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60" t="str">
        <f t="shared" si="34"/>
        <v>нет</v>
      </c>
      <c r="AM255" s="260" t="str">
        <f t="shared" si="36"/>
        <v>нет</v>
      </c>
      <c r="AN255" s="260">
        <f t="shared" ref="AN255:AN318" si="41">COUNTIF(N255:AK255,"призер")+COUNTIF(N255:AK255,"победитель")</f>
        <v>0</v>
      </c>
      <c r="AO255" s="260" t="e">
        <f t="shared" si="35"/>
        <v>#VALUE!</v>
      </c>
    </row>
    <row r="256" spans="1:41">
      <c r="A256" s="264" t="e">
        <f t="shared" si="37"/>
        <v>#VALUE!</v>
      </c>
      <c r="B256" s="243">
        <v>253</v>
      </c>
      <c r="C256" s="244"/>
      <c r="D256" s="258" t="str">
        <f t="shared" si="38"/>
        <v/>
      </c>
      <c r="E256" s="236"/>
      <c r="F256" s="236"/>
      <c r="G256" s="244"/>
      <c r="H256" s="259" t="str">
        <f t="shared" si="39"/>
        <v/>
      </c>
      <c r="I256" s="236"/>
      <c r="J256" s="236"/>
      <c r="K256" s="236"/>
      <c r="L256" s="236"/>
      <c r="M256" s="311">
        <f t="shared" si="40"/>
        <v>0</v>
      </c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60" t="str">
        <f t="shared" si="34"/>
        <v>нет</v>
      </c>
      <c r="AM256" s="260" t="str">
        <f t="shared" si="36"/>
        <v>нет</v>
      </c>
      <c r="AN256" s="260">
        <f t="shared" si="41"/>
        <v>0</v>
      </c>
      <c r="AO256" s="260" t="e">
        <f t="shared" si="35"/>
        <v>#VALUE!</v>
      </c>
    </row>
    <row r="257" spans="1:41">
      <c r="A257" s="264" t="e">
        <f t="shared" si="37"/>
        <v>#VALUE!</v>
      </c>
      <c r="B257" s="243">
        <v>254</v>
      </c>
      <c r="C257" s="244"/>
      <c r="D257" s="258" t="str">
        <f t="shared" si="38"/>
        <v/>
      </c>
      <c r="E257" s="236"/>
      <c r="F257" s="236"/>
      <c r="G257" s="244"/>
      <c r="H257" s="259" t="str">
        <f t="shared" si="39"/>
        <v/>
      </c>
      <c r="I257" s="236"/>
      <c r="J257" s="236"/>
      <c r="K257" s="236"/>
      <c r="L257" s="236"/>
      <c r="M257" s="311">
        <f t="shared" si="40"/>
        <v>0</v>
      </c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60" t="str">
        <f t="shared" si="34"/>
        <v>нет</v>
      </c>
      <c r="AM257" s="260" t="str">
        <f t="shared" si="36"/>
        <v>нет</v>
      </c>
      <c r="AN257" s="260">
        <f t="shared" si="41"/>
        <v>0</v>
      </c>
      <c r="AO257" s="260" t="e">
        <f t="shared" si="35"/>
        <v>#VALUE!</v>
      </c>
    </row>
    <row r="258" spans="1:41">
      <c r="A258" s="264" t="e">
        <f t="shared" si="37"/>
        <v>#VALUE!</v>
      </c>
      <c r="B258" s="243">
        <v>255</v>
      </c>
      <c r="C258" s="244"/>
      <c r="D258" s="258" t="str">
        <f t="shared" si="38"/>
        <v/>
      </c>
      <c r="E258" s="236"/>
      <c r="F258" s="236"/>
      <c r="G258" s="244"/>
      <c r="H258" s="259" t="str">
        <f t="shared" si="39"/>
        <v/>
      </c>
      <c r="I258" s="236"/>
      <c r="J258" s="236"/>
      <c r="K258" s="236"/>
      <c r="L258" s="236"/>
      <c r="M258" s="311">
        <f t="shared" si="40"/>
        <v>0</v>
      </c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60" t="str">
        <f t="shared" si="34"/>
        <v>нет</v>
      </c>
      <c r="AM258" s="260" t="str">
        <f t="shared" si="36"/>
        <v>нет</v>
      </c>
      <c r="AN258" s="260">
        <f t="shared" si="41"/>
        <v>0</v>
      </c>
      <c r="AO258" s="260" t="e">
        <f t="shared" si="35"/>
        <v>#VALUE!</v>
      </c>
    </row>
    <row r="259" spans="1:41">
      <c r="A259" s="264" t="e">
        <f t="shared" si="37"/>
        <v>#VALUE!</v>
      </c>
      <c r="B259" s="243">
        <v>256</v>
      </c>
      <c r="C259" s="244"/>
      <c r="D259" s="258" t="str">
        <f t="shared" si="38"/>
        <v/>
      </c>
      <c r="E259" s="236"/>
      <c r="F259" s="236"/>
      <c r="G259" s="244"/>
      <c r="H259" s="259" t="str">
        <f t="shared" si="39"/>
        <v/>
      </c>
      <c r="I259" s="236"/>
      <c r="J259" s="236"/>
      <c r="K259" s="236"/>
      <c r="L259" s="236"/>
      <c r="M259" s="311">
        <f t="shared" si="40"/>
        <v>0</v>
      </c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60" t="str">
        <f t="shared" si="34"/>
        <v>нет</v>
      </c>
      <c r="AM259" s="260" t="str">
        <f t="shared" si="36"/>
        <v>нет</v>
      </c>
      <c r="AN259" s="260">
        <f t="shared" si="41"/>
        <v>0</v>
      </c>
      <c r="AO259" s="260" t="e">
        <f t="shared" si="35"/>
        <v>#VALUE!</v>
      </c>
    </row>
    <row r="260" spans="1:41">
      <c r="A260" s="264" t="e">
        <f t="shared" si="37"/>
        <v>#VALUE!</v>
      </c>
      <c r="B260" s="243">
        <v>257</v>
      </c>
      <c r="C260" s="244"/>
      <c r="D260" s="258" t="str">
        <f t="shared" si="38"/>
        <v/>
      </c>
      <c r="E260" s="236"/>
      <c r="F260" s="236"/>
      <c r="G260" s="244"/>
      <c r="H260" s="259" t="str">
        <f t="shared" si="39"/>
        <v/>
      </c>
      <c r="I260" s="236"/>
      <c r="J260" s="236"/>
      <c r="K260" s="236"/>
      <c r="L260" s="236"/>
      <c r="M260" s="311">
        <f t="shared" si="40"/>
        <v>0</v>
      </c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60" t="str">
        <f t="shared" si="34"/>
        <v>нет</v>
      </c>
      <c r="AM260" s="260" t="str">
        <f t="shared" si="36"/>
        <v>нет</v>
      </c>
      <c r="AN260" s="260">
        <f t="shared" si="41"/>
        <v>0</v>
      </c>
      <c r="AO260" s="260" t="e">
        <f t="shared" si="35"/>
        <v>#VALUE!</v>
      </c>
    </row>
    <row r="261" spans="1:41">
      <c r="A261" s="264" t="e">
        <f t="shared" si="37"/>
        <v>#VALUE!</v>
      </c>
      <c r="B261" s="243">
        <v>258</v>
      </c>
      <c r="C261" s="244"/>
      <c r="D261" s="258" t="str">
        <f t="shared" si="38"/>
        <v/>
      </c>
      <c r="E261" s="236"/>
      <c r="F261" s="236"/>
      <c r="G261" s="244"/>
      <c r="H261" s="259" t="str">
        <f t="shared" si="39"/>
        <v/>
      </c>
      <c r="I261" s="236"/>
      <c r="J261" s="236"/>
      <c r="K261" s="236"/>
      <c r="L261" s="236"/>
      <c r="M261" s="311">
        <f t="shared" si="40"/>
        <v>0</v>
      </c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60" t="str">
        <f t="shared" ref="AL261:AL324" si="42">IF($I261&lt;5,"нет",IF($I261&gt;9,"нет","да"))</f>
        <v>нет</v>
      </c>
      <c r="AM261" s="260" t="str">
        <f t="shared" si="36"/>
        <v>нет</v>
      </c>
      <c r="AN261" s="260">
        <f t="shared" si="41"/>
        <v>0</v>
      </c>
      <c r="AO261" s="260" t="e">
        <f t="shared" ref="AO261:AO324" si="43">IF(LEN(G261)=5,LEFT(G261,1)+100,LEFT(G261,2)+100)</f>
        <v>#VALUE!</v>
      </c>
    </row>
    <row r="262" spans="1:41">
      <c r="A262" s="264" t="e">
        <f t="shared" si="37"/>
        <v>#VALUE!</v>
      </c>
      <c r="B262" s="243">
        <v>259</v>
      </c>
      <c r="C262" s="244"/>
      <c r="D262" s="258" t="str">
        <f t="shared" si="38"/>
        <v/>
      </c>
      <c r="E262" s="236"/>
      <c r="F262" s="236"/>
      <c r="G262" s="244"/>
      <c r="H262" s="259" t="str">
        <f t="shared" si="39"/>
        <v/>
      </c>
      <c r="I262" s="236"/>
      <c r="J262" s="236"/>
      <c r="K262" s="236"/>
      <c r="L262" s="236"/>
      <c r="M262" s="311">
        <f t="shared" si="40"/>
        <v>0</v>
      </c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60" t="str">
        <f t="shared" si="42"/>
        <v>нет</v>
      </c>
      <c r="AM262" s="260" t="str">
        <f t="shared" ref="AM262:AM325" si="44">IF($I262&lt;=9,"нет","да")</f>
        <v>нет</v>
      </c>
      <c r="AN262" s="260">
        <f t="shared" si="41"/>
        <v>0</v>
      </c>
      <c r="AO262" s="260" t="e">
        <f t="shared" si="43"/>
        <v>#VALUE!</v>
      </c>
    </row>
    <row r="263" spans="1:41">
      <c r="A263" s="264" t="e">
        <f t="shared" si="37"/>
        <v>#VALUE!</v>
      </c>
      <c r="B263" s="243">
        <v>260</v>
      </c>
      <c r="C263" s="244"/>
      <c r="D263" s="258" t="str">
        <f t="shared" si="38"/>
        <v/>
      </c>
      <c r="E263" s="236"/>
      <c r="F263" s="236"/>
      <c r="G263" s="244"/>
      <c r="H263" s="259" t="str">
        <f t="shared" si="39"/>
        <v/>
      </c>
      <c r="I263" s="236"/>
      <c r="J263" s="236"/>
      <c r="K263" s="236"/>
      <c r="L263" s="236"/>
      <c r="M263" s="311">
        <f t="shared" si="40"/>
        <v>0</v>
      </c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60" t="str">
        <f t="shared" si="42"/>
        <v>нет</v>
      </c>
      <c r="AM263" s="260" t="str">
        <f t="shared" si="44"/>
        <v>нет</v>
      </c>
      <c r="AN263" s="260">
        <f t="shared" si="41"/>
        <v>0</v>
      </c>
      <c r="AO263" s="260" t="e">
        <f t="shared" si="43"/>
        <v>#VALUE!</v>
      </c>
    </row>
    <row r="264" spans="1:41">
      <c r="A264" s="264" t="e">
        <f t="shared" ref="A264:A327" si="45">IF($AO264=$C264, "Код_ОО+МСУ_верно", "Требуется проверка кода ОО или МСУ, кроме 101, 102,103")</f>
        <v>#VALUE!</v>
      </c>
      <c r="B264" s="243">
        <v>261</v>
      </c>
      <c r="C264" s="244"/>
      <c r="D264" s="258" t="str">
        <f t="shared" si="38"/>
        <v/>
      </c>
      <c r="E264" s="236"/>
      <c r="F264" s="236"/>
      <c r="G264" s="244"/>
      <c r="H264" s="259" t="str">
        <f t="shared" si="39"/>
        <v/>
      </c>
      <c r="I264" s="236"/>
      <c r="J264" s="236"/>
      <c r="K264" s="236"/>
      <c r="L264" s="236"/>
      <c r="M264" s="311">
        <f t="shared" si="40"/>
        <v>0</v>
      </c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60" t="str">
        <f t="shared" si="42"/>
        <v>нет</v>
      </c>
      <c r="AM264" s="260" t="str">
        <f t="shared" si="44"/>
        <v>нет</v>
      </c>
      <c r="AN264" s="260">
        <f t="shared" si="41"/>
        <v>0</v>
      </c>
      <c r="AO264" s="260" t="e">
        <f t="shared" si="43"/>
        <v>#VALUE!</v>
      </c>
    </row>
    <row r="265" spans="1:41">
      <c r="A265" s="264" t="e">
        <f t="shared" si="45"/>
        <v>#VALUE!</v>
      </c>
      <c r="B265" s="243">
        <v>262</v>
      </c>
      <c r="C265" s="244"/>
      <c r="D265" s="258" t="str">
        <f t="shared" si="38"/>
        <v/>
      </c>
      <c r="E265" s="236"/>
      <c r="F265" s="236"/>
      <c r="G265" s="244"/>
      <c r="H265" s="259" t="str">
        <f t="shared" si="39"/>
        <v/>
      </c>
      <c r="I265" s="236"/>
      <c r="J265" s="236"/>
      <c r="K265" s="236"/>
      <c r="L265" s="236"/>
      <c r="M265" s="311">
        <f t="shared" si="40"/>
        <v>0</v>
      </c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60" t="str">
        <f t="shared" si="42"/>
        <v>нет</v>
      </c>
      <c r="AM265" s="260" t="str">
        <f t="shared" si="44"/>
        <v>нет</v>
      </c>
      <c r="AN265" s="260">
        <f t="shared" si="41"/>
        <v>0</v>
      </c>
      <c r="AO265" s="260" t="e">
        <f t="shared" si="43"/>
        <v>#VALUE!</v>
      </c>
    </row>
    <row r="266" spans="1:41">
      <c r="A266" s="264" t="e">
        <f t="shared" si="45"/>
        <v>#VALUE!</v>
      </c>
      <c r="B266" s="243">
        <v>263</v>
      </c>
      <c r="C266" s="244"/>
      <c r="D266" s="258" t="str">
        <f t="shared" si="38"/>
        <v/>
      </c>
      <c r="E266" s="236"/>
      <c r="F266" s="236"/>
      <c r="G266" s="244"/>
      <c r="H266" s="259" t="str">
        <f t="shared" si="39"/>
        <v/>
      </c>
      <c r="I266" s="236"/>
      <c r="J266" s="236"/>
      <c r="K266" s="236"/>
      <c r="L266" s="236"/>
      <c r="M266" s="311">
        <f t="shared" si="40"/>
        <v>0</v>
      </c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60" t="str">
        <f t="shared" si="42"/>
        <v>нет</v>
      </c>
      <c r="AM266" s="260" t="str">
        <f t="shared" si="44"/>
        <v>нет</v>
      </c>
      <c r="AN266" s="260">
        <f t="shared" si="41"/>
        <v>0</v>
      </c>
      <c r="AO266" s="260" t="e">
        <f t="shared" si="43"/>
        <v>#VALUE!</v>
      </c>
    </row>
    <row r="267" spans="1:41">
      <c r="A267" s="264" t="e">
        <f t="shared" si="45"/>
        <v>#VALUE!</v>
      </c>
      <c r="B267" s="243">
        <v>264</v>
      </c>
      <c r="C267" s="244"/>
      <c r="D267" s="258" t="str">
        <f t="shared" si="38"/>
        <v/>
      </c>
      <c r="E267" s="236"/>
      <c r="F267" s="236"/>
      <c r="G267" s="244"/>
      <c r="H267" s="259" t="str">
        <f t="shared" si="39"/>
        <v/>
      </c>
      <c r="I267" s="236"/>
      <c r="J267" s="236"/>
      <c r="K267" s="236"/>
      <c r="L267" s="236"/>
      <c r="M267" s="311">
        <f t="shared" si="40"/>
        <v>0</v>
      </c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60" t="str">
        <f t="shared" si="42"/>
        <v>нет</v>
      </c>
      <c r="AM267" s="260" t="str">
        <f t="shared" si="44"/>
        <v>нет</v>
      </c>
      <c r="AN267" s="260">
        <f t="shared" si="41"/>
        <v>0</v>
      </c>
      <c r="AO267" s="260" t="e">
        <f t="shared" si="43"/>
        <v>#VALUE!</v>
      </c>
    </row>
    <row r="268" spans="1:41">
      <c r="A268" s="264" t="e">
        <f t="shared" si="45"/>
        <v>#VALUE!</v>
      </c>
      <c r="B268" s="243">
        <v>265</v>
      </c>
      <c r="C268" s="244"/>
      <c r="D268" s="258" t="str">
        <f t="shared" si="38"/>
        <v/>
      </c>
      <c r="E268" s="236"/>
      <c r="F268" s="236"/>
      <c r="G268" s="244"/>
      <c r="H268" s="259" t="str">
        <f t="shared" si="39"/>
        <v/>
      </c>
      <c r="I268" s="236"/>
      <c r="J268" s="236"/>
      <c r="K268" s="236"/>
      <c r="L268" s="236"/>
      <c r="M268" s="311">
        <f t="shared" si="40"/>
        <v>0</v>
      </c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60" t="str">
        <f t="shared" si="42"/>
        <v>нет</v>
      </c>
      <c r="AM268" s="260" t="str">
        <f t="shared" si="44"/>
        <v>нет</v>
      </c>
      <c r="AN268" s="260">
        <f t="shared" si="41"/>
        <v>0</v>
      </c>
      <c r="AO268" s="260" t="e">
        <f t="shared" si="43"/>
        <v>#VALUE!</v>
      </c>
    </row>
    <row r="269" spans="1:41">
      <c r="A269" s="264" t="e">
        <f t="shared" si="45"/>
        <v>#VALUE!</v>
      </c>
      <c r="B269" s="243">
        <v>266</v>
      </c>
      <c r="C269" s="244"/>
      <c r="D269" s="258" t="str">
        <f t="shared" si="38"/>
        <v/>
      </c>
      <c r="E269" s="236"/>
      <c r="F269" s="236"/>
      <c r="G269" s="244"/>
      <c r="H269" s="259" t="str">
        <f t="shared" si="39"/>
        <v/>
      </c>
      <c r="I269" s="236"/>
      <c r="J269" s="236"/>
      <c r="K269" s="236"/>
      <c r="L269" s="236"/>
      <c r="M269" s="311">
        <f t="shared" si="40"/>
        <v>0</v>
      </c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60" t="str">
        <f t="shared" si="42"/>
        <v>нет</v>
      </c>
      <c r="AM269" s="260" t="str">
        <f t="shared" si="44"/>
        <v>нет</v>
      </c>
      <c r="AN269" s="260">
        <f t="shared" si="41"/>
        <v>0</v>
      </c>
      <c r="AO269" s="260" t="e">
        <f t="shared" si="43"/>
        <v>#VALUE!</v>
      </c>
    </row>
    <row r="270" spans="1:41">
      <c r="A270" s="264" t="e">
        <f t="shared" si="45"/>
        <v>#VALUE!</v>
      </c>
      <c r="B270" s="243">
        <v>267</v>
      </c>
      <c r="C270" s="244"/>
      <c r="D270" s="258" t="str">
        <f t="shared" si="38"/>
        <v/>
      </c>
      <c r="E270" s="236"/>
      <c r="F270" s="236"/>
      <c r="G270" s="244"/>
      <c r="H270" s="259" t="str">
        <f t="shared" si="39"/>
        <v/>
      </c>
      <c r="I270" s="236"/>
      <c r="J270" s="236"/>
      <c r="K270" s="236"/>
      <c r="L270" s="236"/>
      <c r="M270" s="311">
        <f t="shared" si="40"/>
        <v>0</v>
      </c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60" t="str">
        <f t="shared" si="42"/>
        <v>нет</v>
      </c>
      <c r="AM270" s="260" t="str">
        <f t="shared" si="44"/>
        <v>нет</v>
      </c>
      <c r="AN270" s="260">
        <f t="shared" si="41"/>
        <v>0</v>
      </c>
      <c r="AO270" s="260" t="e">
        <f t="shared" si="43"/>
        <v>#VALUE!</v>
      </c>
    </row>
    <row r="271" spans="1:41">
      <c r="A271" s="264" t="e">
        <f t="shared" si="45"/>
        <v>#VALUE!</v>
      </c>
      <c r="B271" s="243">
        <v>268</v>
      </c>
      <c r="C271" s="244"/>
      <c r="D271" s="258" t="str">
        <f t="shared" si="38"/>
        <v/>
      </c>
      <c r="E271" s="236"/>
      <c r="F271" s="236"/>
      <c r="G271" s="244"/>
      <c r="H271" s="259" t="str">
        <f t="shared" si="39"/>
        <v/>
      </c>
      <c r="I271" s="236"/>
      <c r="J271" s="236"/>
      <c r="K271" s="236"/>
      <c r="L271" s="236"/>
      <c r="M271" s="311">
        <f t="shared" si="40"/>
        <v>0</v>
      </c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60" t="str">
        <f t="shared" si="42"/>
        <v>нет</v>
      </c>
      <c r="AM271" s="260" t="str">
        <f t="shared" si="44"/>
        <v>нет</v>
      </c>
      <c r="AN271" s="260">
        <f t="shared" si="41"/>
        <v>0</v>
      </c>
      <c r="AO271" s="260" t="e">
        <f t="shared" si="43"/>
        <v>#VALUE!</v>
      </c>
    </row>
    <row r="272" spans="1:41">
      <c r="A272" s="264" t="e">
        <f t="shared" si="45"/>
        <v>#VALUE!</v>
      </c>
      <c r="B272" s="243">
        <v>269</v>
      </c>
      <c r="C272" s="244"/>
      <c r="D272" s="258" t="str">
        <f t="shared" si="38"/>
        <v/>
      </c>
      <c r="E272" s="236"/>
      <c r="F272" s="236"/>
      <c r="G272" s="244"/>
      <c r="H272" s="259" t="str">
        <f t="shared" si="39"/>
        <v/>
      </c>
      <c r="I272" s="236"/>
      <c r="J272" s="236"/>
      <c r="K272" s="236"/>
      <c r="L272" s="236"/>
      <c r="M272" s="311">
        <f t="shared" si="40"/>
        <v>0</v>
      </c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60" t="str">
        <f t="shared" si="42"/>
        <v>нет</v>
      </c>
      <c r="AM272" s="260" t="str">
        <f t="shared" si="44"/>
        <v>нет</v>
      </c>
      <c r="AN272" s="260">
        <f t="shared" si="41"/>
        <v>0</v>
      </c>
      <c r="AO272" s="260" t="e">
        <f t="shared" si="43"/>
        <v>#VALUE!</v>
      </c>
    </row>
    <row r="273" spans="1:41">
      <c r="A273" s="264" t="e">
        <f t="shared" si="45"/>
        <v>#VALUE!</v>
      </c>
      <c r="B273" s="243">
        <v>270</v>
      </c>
      <c r="C273" s="244"/>
      <c r="D273" s="258" t="str">
        <f t="shared" si="38"/>
        <v/>
      </c>
      <c r="E273" s="236"/>
      <c r="F273" s="236"/>
      <c r="G273" s="244"/>
      <c r="H273" s="259" t="str">
        <f t="shared" si="39"/>
        <v/>
      </c>
      <c r="I273" s="236"/>
      <c r="J273" s="236"/>
      <c r="K273" s="236"/>
      <c r="L273" s="236"/>
      <c r="M273" s="311">
        <f t="shared" si="40"/>
        <v>0</v>
      </c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60" t="str">
        <f t="shared" si="42"/>
        <v>нет</v>
      </c>
      <c r="AM273" s="260" t="str">
        <f t="shared" si="44"/>
        <v>нет</v>
      </c>
      <c r="AN273" s="260">
        <f t="shared" si="41"/>
        <v>0</v>
      </c>
      <c r="AO273" s="260" t="e">
        <f t="shared" si="43"/>
        <v>#VALUE!</v>
      </c>
    </row>
    <row r="274" spans="1:41">
      <c r="A274" s="264" t="e">
        <f t="shared" si="45"/>
        <v>#VALUE!</v>
      </c>
      <c r="B274" s="243">
        <v>271</v>
      </c>
      <c r="C274" s="244"/>
      <c r="D274" s="258" t="str">
        <f t="shared" si="38"/>
        <v/>
      </c>
      <c r="E274" s="236"/>
      <c r="F274" s="236"/>
      <c r="G274" s="244"/>
      <c r="H274" s="259" t="str">
        <f t="shared" si="39"/>
        <v/>
      </c>
      <c r="I274" s="236"/>
      <c r="J274" s="236"/>
      <c r="K274" s="236"/>
      <c r="L274" s="236"/>
      <c r="M274" s="311">
        <f t="shared" si="40"/>
        <v>0</v>
      </c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60" t="str">
        <f t="shared" si="42"/>
        <v>нет</v>
      </c>
      <c r="AM274" s="260" t="str">
        <f t="shared" si="44"/>
        <v>нет</v>
      </c>
      <c r="AN274" s="260">
        <f t="shared" si="41"/>
        <v>0</v>
      </c>
      <c r="AO274" s="260" t="e">
        <f t="shared" si="43"/>
        <v>#VALUE!</v>
      </c>
    </row>
    <row r="275" spans="1:41">
      <c r="A275" s="264" t="e">
        <f t="shared" si="45"/>
        <v>#VALUE!</v>
      </c>
      <c r="B275" s="243">
        <v>272</v>
      </c>
      <c r="C275" s="244"/>
      <c r="D275" s="258" t="str">
        <f t="shared" si="38"/>
        <v/>
      </c>
      <c r="E275" s="236"/>
      <c r="F275" s="236"/>
      <c r="G275" s="244"/>
      <c r="H275" s="259" t="str">
        <f t="shared" si="39"/>
        <v/>
      </c>
      <c r="I275" s="236"/>
      <c r="J275" s="236"/>
      <c r="K275" s="236"/>
      <c r="L275" s="236"/>
      <c r="M275" s="311">
        <f t="shared" si="40"/>
        <v>0</v>
      </c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60" t="str">
        <f t="shared" si="42"/>
        <v>нет</v>
      </c>
      <c r="AM275" s="260" t="str">
        <f t="shared" si="44"/>
        <v>нет</v>
      </c>
      <c r="AN275" s="260">
        <f t="shared" si="41"/>
        <v>0</v>
      </c>
      <c r="AO275" s="260" t="e">
        <f t="shared" si="43"/>
        <v>#VALUE!</v>
      </c>
    </row>
    <row r="276" spans="1:41">
      <c r="A276" s="264" t="e">
        <f t="shared" si="45"/>
        <v>#VALUE!</v>
      </c>
      <c r="B276" s="243">
        <v>273</v>
      </c>
      <c r="C276" s="244"/>
      <c r="D276" s="258" t="str">
        <f t="shared" si="38"/>
        <v/>
      </c>
      <c r="E276" s="236"/>
      <c r="F276" s="236"/>
      <c r="G276" s="244"/>
      <c r="H276" s="259" t="str">
        <f t="shared" si="39"/>
        <v/>
      </c>
      <c r="I276" s="236"/>
      <c r="J276" s="236"/>
      <c r="K276" s="236"/>
      <c r="L276" s="236"/>
      <c r="M276" s="311">
        <f t="shared" si="40"/>
        <v>0</v>
      </c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60" t="str">
        <f t="shared" si="42"/>
        <v>нет</v>
      </c>
      <c r="AM276" s="260" t="str">
        <f t="shared" si="44"/>
        <v>нет</v>
      </c>
      <c r="AN276" s="260">
        <f t="shared" si="41"/>
        <v>0</v>
      </c>
      <c r="AO276" s="260" t="e">
        <f t="shared" si="43"/>
        <v>#VALUE!</v>
      </c>
    </row>
    <row r="277" spans="1:41">
      <c r="A277" s="264" t="e">
        <f t="shared" si="45"/>
        <v>#VALUE!</v>
      </c>
      <c r="B277" s="243">
        <v>274</v>
      </c>
      <c r="C277" s="244"/>
      <c r="D277" s="258" t="str">
        <f t="shared" si="38"/>
        <v/>
      </c>
      <c r="E277" s="236"/>
      <c r="F277" s="236"/>
      <c r="G277" s="244"/>
      <c r="H277" s="259" t="str">
        <f t="shared" si="39"/>
        <v/>
      </c>
      <c r="I277" s="236"/>
      <c r="J277" s="236"/>
      <c r="K277" s="236"/>
      <c r="L277" s="236"/>
      <c r="M277" s="311">
        <f t="shared" si="40"/>
        <v>0</v>
      </c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60" t="str">
        <f t="shared" si="42"/>
        <v>нет</v>
      </c>
      <c r="AM277" s="260" t="str">
        <f t="shared" si="44"/>
        <v>нет</v>
      </c>
      <c r="AN277" s="260">
        <f t="shared" si="41"/>
        <v>0</v>
      </c>
      <c r="AO277" s="260" t="e">
        <f t="shared" si="43"/>
        <v>#VALUE!</v>
      </c>
    </row>
    <row r="278" spans="1:41">
      <c r="A278" s="264" t="e">
        <f t="shared" si="45"/>
        <v>#VALUE!</v>
      </c>
      <c r="B278" s="243">
        <v>275</v>
      </c>
      <c r="C278" s="244"/>
      <c r="D278" s="258" t="str">
        <f t="shared" si="38"/>
        <v/>
      </c>
      <c r="E278" s="236"/>
      <c r="F278" s="236"/>
      <c r="G278" s="244"/>
      <c r="H278" s="259" t="str">
        <f t="shared" si="39"/>
        <v/>
      </c>
      <c r="I278" s="236"/>
      <c r="J278" s="236"/>
      <c r="K278" s="236"/>
      <c r="L278" s="236"/>
      <c r="M278" s="311">
        <f t="shared" si="40"/>
        <v>0</v>
      </c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60" t="str">
        <f t="shared" si="42"/>
        <v>нет</v>
      </c>
      <c r="AM278" s="260" t="str">
        <f t="shared" si="44"/>
        <v>нет</v>
      </c>
      <c r="AN278" s="260">
        <f t="shared" si="41"/>
        <v>0</v>
      </c>
      <c r="AO278" s="260" t="e">
        <f t="shared" si="43"/>
        <v>#VALUE!</v>
      </c>
    </row>
    <row r="279" spans="1:41">
      <c r="A279" s="264" t="e">
        <f t="shared" si="45"/>
        <v>#VALUE!</v>
      </c>
      <c r="B279" s="243">
        <v>276</v>
      </c>
      <c r="C279" s="244"/>
      <c r="D279" s="258" t="str">
        <f t="shared" si="38"/>
        <v/>
      </c>
      <c r="E279" s="236"/>
      <c r="F279" s="236"/>
      <c r="G279" s="244"/>
      <c r="H279" s="259" t="str">
        <f t="shared" si="39"/>
        <v/>
      </c>
      <c r="I279" s="236"/>
      <c r="J279" s="236"/>
      <c r="K279" s="236"/>
      <c r="L279" s="236"/>
      <c r="M279" s="311">
        <f t="shared" si="40"/>
        <v>0</v>
      </c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60" t="str">
        <f t="shared" si="42"/>
        <v>нет</v>
      </c>
      <c r="AM279" s="260" t="str">
        <f t="shared" si="44"/>
        <v>нет</v>
      </c>
      <c r="AN279" s="260">
        <f t="shared" si="41"/>
        <v>0</v>
      </c>
      <c r="AO279" s="260" t="e">
        <f t="shared" si="43"/>
        <v>#VALUE!</v>
      </c>
    </row>
    <row r="280" spans="1:41">
      <c r="A280" s="264" t="e">
        <f t="shared" si="45"/>
        <v>#VALUE!</v>
      </c>
      <c r="B280" s="243">
        <v>277</v>
      </c>
      <c r="C280" s="244"/>
      <c r="D280" s="258" t="str">
        <f t="shared" si="38"/>
        <v/>
      </c>
      <c r="E280" s="236"/>
      <c r="F280" s="236"/>
      <c r="G280" s="244"/>
      <c r="H280" s="259" t="str">
        <f t="shared" si="39"/>
        <v/>
      </c>
      <c r="I280" s="236"/>
      <c r="J280" s="236"/>
      <c r="K280" s="236"/>
      <c r="L280" s="236"/>
      <c r="M280" s="311">
        <f t="shared" si="40"/>
        <v>0</v>
      </c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60" t="str">
        <f t="shared" si="42"/>
        <v>нет</v>
      </c>
      <c r="AM280" s="260" t="str">
        <f t="shared" si="44"/>
        <v>нет</v>
      </c>
      <c r="AN280" s="260">
        <f t="shared" si="41"/>
        <v>0</v>
      </c>
      <c r="AO280" s="260" t="e">
        <f t="shared" si="43"/>
        <v>#VALUE!</v>
      </c>
    </row>
    <row r="281" spans="1:41">
      <c r="A281" s="264" t="e">
        <f t="shared" si="45"/>
        <v>#VALUE!</v>
      </c>
      <c r="B281" s="243">
        <v>278</v>
      </c>
      <c r="C281" s="244"/>
      <c r="D281" s="258" t="str">
        <f t="shared" si="38"/>
        <v/>
      </c>
      <c r="E281" s="236"/>
      <c r="F281" s="236"/>
      <c r="G281" s="244"/>
      <c r="H281" s="259" t="str">
        <f t="shared" si="39"/>
        <v/>
      </c>
      <c r="I281" s="236"/>
      <c r="J281" s="236"/>
      <c r="K281" s="236"/>
      <c r="L281" s="236"/>
      <c r="M281" s="311">
        <f t="shared" si="40"/>
        <v>0</v>
      </c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60" t="str">
        <f t="shared" si="42"/>
        <v>нет</v>
      </c>
      <c r="AM281" s="260" t="str">
        <f t="shared" si="44"/>
        <v>нет</v>
      </c>
      <c r="AN281" s="260">
        <f t="shared" si="41"/>
        <v>0</v>
      </c>
      <c r="AO281" s="260" t="e">
        <f t="shared" si="43"/>
        <v>#VALUE!</v>
      </c>
    </row>
    <row r="282" spans="1:41">
      <c r="A282" s="264" t="e">
        <f t="shared" si="45"/>
        <v>#VALUE!</v>
      </c>
      <c r="B282" s="243">
        <v>279</v>
      </c>
      <c r="C282" s="244"/>
      <c r="D282" s="258" t="str">
        <f t="shared" si="38"/>
        <v/>
      </c>
      <c r="E282" s="236"/>
      <c r="F282" s="236"/>
      <c r="G282" s="244"/>
      <c r="H282" s="259" t="str">
        <f t="shared" si="39"/>
        <v/>
      </c>
      <c r="I282" s="236"/>
      <c r="J282" s="236"/>
      <c r="K282" s="236"/>
      <c r="L282" s="236"/>
      <c r="M282" s="311">
        <f t="shared" si="40"/>
        <v>0</v>
      </c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60" t="str">
        <f t="shared" si="42"/>
        <v>нет</v>
      </c>
      <c r="AM282" s="260" t="str">
        <f t="shared" si="44"/>
        <v>нет</v>
      </c>
      <c r="AN282" s="260">
        <f t="shared" si="41"/>
        <v>0</v>
      </c>
      <c r="AO282" s="260" t="e">
        <f t="shared" si="43"/>
        <v>#VALUE!</v>
      </c>
    </row>
    <row r="283" spans="1:41">
      <c r="A283" s="264" t="e">
        <f t="shared" si="45"/>
        <v>#VALUE!</v>
      </c>
      <c r="B283" s="243">
        <v>280</v>
      </c>
      <c r="C283" s="244"/>
      <c r="D283" s="258" t="str">
        <f t="shared" si="38"/>
        <v/>
      </c>
      <c r="E283" s="236"/>
      <c r="F283" s="236"/>
      <c r="G283" s="244"/>
      <c r="H283" s="259" t="str">
        <f t="shared" si="39"/>
        <v/>
      </c>
      <c r="I283" s="236"/>
      <c r="J283" s="236"/>
      <c r="K283" s="236"/>
      <c r="L283" s="236"/>
      <c r="M283" s="311">
        <f t="shared" si="40"/>
        <v>0</v>
      </c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60" t="str">
        <f t="shared" si="42"/>
        <v>нет</v>
      </c>
      <c r="AM283" s="260" t="str">
        <f t="shared" si="44"/>
        <v>нет</v>
      </c>
      <c r="AN283" s="260">
        <f t="shared" si="41"/>
        <v>0</v>
      </c>
      <c r="AO283" s="260" t="e">
        <f t="shared" si="43"/>
        <v>#VALUE!</v>
      </c>
    </row>
    <row r="284" spans="1:41">
      <c r="A284" s="264" t="e">
        <f t="shared" si="45"/>
        <v>#VALUE!</v>
      </c>
      <c r="B284" s="243">
        <v>281</v>
      </c>
      <c r="C284" s="244"/>
      <c r="D284" s="258" t="str">
        <f t="shared" si="38"/>
        <v/>
      </c>
      <c r="E284" s="236"/>
      <c r="F284" s="236"/>
      <c r="G284" s="244"/>
      <c r="H284" s="259" t="str">
        <f t="shared" si="39"/>
        <v/>
      </c>
      <c r="I284" s="236"/>
      <c r="J284" s="236"/>
      <c r="K284" s="236"/>
      <c r="L284" s="236"/>
      <c r="M284" s="311">
        <f t="shared" si="40"/>
        <v>0</v>
      </c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60" t="str">
        <f t="shared" si="42"/>
        <v>нет</v>
      </c>
      <c r="AM284" s="260" t="str">
        <f t="shared" si="44"/>
        <v>нет</v>
      </c>
      <c r="AN284" s="260">
        <f t="shared" si="41"/>
        <v>0</v>
      </c>
      <c r="AO284" s="260" t="e">
        <f t="shared" si="43"/>
        <v>#VALUE!</v>
      </c>
    </row>
    <row r="285" spans="1:41">
      <c r="A285" s="264" t="e">
        <f t="shared" si="45"/>
        <v>#VALUE!</v>
      </c>
      <c r="B285" s="243">
        <v>282</v>
      </c>
      <c r="C285" s="244"/>
      <c r="D285" s="258" t="str">
        <f t="shared" si="38"/>
        <v/>
      </c>
      <c r="E285" s="236"/>
      <c r="F285" s="236"/>
      <c r="G285" s="244"/>
      <c r="H285" s="259" t="str">
        <f t="shared" si="39"/>
        <v/>
      </c>
      <c r="I285" s="236"/>
      <c r="J285" s="236"/>
      <c r="K285" s="236"/>
      <c r="L285" s="236"/>
      <c r="M285" s="311">
        <f t="shared" si="40"/>
        <v>0</v>
      </c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60" t="str">
        <f t="shared" si="42"/>
        <v>нет</v>
      </c>
      <c r="AM285" s="260" t="str">
        <f t="shared" si="44"/>
        <v>нет</v>
      </c>
      <c r="AN285" s="260">
        <f t="shared" si="41"/>
        <v>0</v>
      </c>
      <c r="AO285" s="260" t="e">
        <f t="shared" si="43"/>
        <v>#VALUE!</v>
      </c>
    </row>
    <row r="286" spans="1:41">
      <c r="A286" s="264" t="e">
        <f t="shared" si="45"/>
        <v>#VALUE!</v>
      </c>
      <c r="B286" s="243">
        <v>283</v>
      </c>
      <c r="C286" s="244"/>
      <c r="D286" s="258" t="str">
        <f t="shared" si="38"/>
        <v/>
      </c>
      <c r="E286" s="236"/>
      <c r="F286" s="236"/>
      <c r="G286" s="244"/>
      <c r="H286" s="259" t="str">
        <f t="shared" si="39"/>
        <v/>
      </c>
      <c r="I286" s="236"/>
      <c r="J286" s="236"/>
      <c r="K286" s="236"/>
      <c r="L286" s="236"/>
      <c r="M286" s="311">
        <f t="shared" si="40"/>
        <v>0</v>
      </c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60" t="str">
        <f t="shared" si="42"/>
        <v>нет</v>
      </c>
      <c r="AM286" s="260" t="str">
        <f t="shared" si="44"/>
        <v>нет</v>
      </c>
      <c r="AN286" s="260">
        <f t="shared" si="41"/>
        <v>0</v>
      </c>
      <c r="AO286" s="260" t="e">
        <f t="shared" si="43"/>
        <v>#VALUE!</v>
      </c>
    </row>
    <row r="287" spans="1:41">
      <c r="A287" s="264" t="e">
        <f t="shared" si="45"/>
        <v>#VALUE!</v>
      </c>
      <c r="B287" s="243">
        <v>284</v>
      </c>
      <c r="C287" s="244"/>
      <c r="D287" s="258" t="str">
        <f t="shared" si="38"/>
        <v/>
      </c>
      <c r="E287" s="236"/>
      <c r="F287" s="236"/>
      <c r="G287" s="244"/>
      <c r="H287" s="259" t="str">
        <f t="shared" si="39"/>
        <v/>
      </c>
      <c r="I287" s="236"/>
      <c r="J287" s="236"/>
      <c r="K287" s="236"/>
      <c r="L287" s="236"/>
      <c r="M287" s="311">
        <f t="shared" si="40"/>
        <v>0</v>
      </c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60" t="str">
        <f t="shared" si="42"/>
        <v>нет</v>
      </c>
      <c r="AM287" s="260" t="str">
        <f t="shared" si="44"/>
        <v>нет</v>
      </c>
      <c r="AN287" s="260">
        <f t="shared" si="41"/>
        <v>0</v>
      </c>
      <c r="AO287" s="260" t="e">
        <f t="shared" si="43"/>
        <v>#VALUE!</v>
      </c>
    </row>
    <row r="288" spans="1:41">
      <c r="A288" s="264" t="e">
        <f t="shared" si="45"/>
        <v>#VALUE!</v>
      </c>
      <c r="B288" s="243">
        <v>285</v>
      </c>
      <c r="C288" s="244"/>
      <c r="D288" s="258" t="str">
        <f t="shared" si="38"/>
        <v/>
      </c>
      <c r="E288" s="236"/>
      <c r="F288" s="236"/>
      <c r="G288" s="244"/>
      <c r="H288" s="259" t="str">
        <f t="shared" si="39"/>
        <v/>
      </c>
      <c r="I288" s="236"/>
      <c r="J288" s="236"/>
      <c r="K288" s="236"/>
      <c r="L288" s="236"/>
      <c r="M288" s="311">
        <f t="shared" si="40"/>
        <v>0</v>
      </c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60" t="str">
        <f t="shared" si="42"/>
        <v>нет</v>
      </c>
      <c r="AM288" s="260" t="str">
        <f t="shared" si="44"/>
        <v>нет</v>
      </c>
      <c r="AN288" s="260">
        <f t="shared" si="41"/>
        <v>0</v>
      </c>
      <c r="AO288" s="260" t="e">
        <f t="shared" si="43"/>
        <v>#VALUE!</v>
      </c>
    </row>
    <row r="289" spans="1:41">
      <c r="A289" s="264" t="e">
        <f t="shared" si="45"/>
        <v>#VALUE!</v>
      </c>
      <c r="B289" s="243">
        <v>286</v>
      </c>
      <c r="C289" s="244"/>
      <c r="D289" s="258" t="str">
        <f t="shared" si="38"/>
        <v/>
      </c>
      <c r="E289" s="236"/>
      <c r="F289" s="236"/>
      <c r="G289" s="244"/>
      <c r="H289" s="259" t="str">
        <f t="shared" si="39"/>
        <v/>
      </c>
      <c r="I289" s="236"/>
      <c r="J289" s="236"/>
      <c r="K289" s="236"/>
      <c r="L289" s="236"/>
      <c r="M289" s="311">
        <f t="shared" si="40"/>
        <v>0</v>
      </c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60" t="str">
        <f t="shared" si="42"/>
        <v>нет</v>
      </c>
      <c r="AM289" s="260" t="str">
        <f t="shared" si="44"/>
        <v>нет</v>
      </c>
      <c r="AN289" s="260">
        <f t="shared" si="41"/>
        <v>0</v>
      </c>
      <c r="AO289" s="260" t="e">
        <f t="shared" si="43"/>
        <v>#VALUE!</v>
      </c>
    </row>
    <row r="290" spans="1:41">
      <c r="A290" s="264" t="e">
        <f t="shared" si="45"/>
        <v>#VALUE!</v>
      </c>
      <c r="B290" s="243">
        <v>287</v>
      </c>
      <c r="C290" s="244"/>
      <c r="D290" s="258" t="str">
        <f t="shared" si="38"/>
        <v/>
      </c>
      <c r="E290" s="236"/>
      <c r="F290" s="236"/>
      <c r="G290" s="244"/>
      <c r="H290" s="259" t="str">
        <f t="shared" si="39"/>
        <v/>
      </c>
      <c r="I290" s="236"/>
      <c r="J290" s="236"/>
      <c r="K290" s="236"/>
      <c r="L290" s="236"/>
      <c r="M290" s="311">
        <f t="shared" si="40"/>
        <v>0</v>
      </c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60" t="str">
        <f t="shared" si="42"/>
        <v>нет</v>
      </c>
      <c r="AM290" s="260" t="str">
        <f t="shared" si="44"/>
        <v>нет</v>
      </c>
      <c r="AN290" s="260">
        <f t="shared" si="41"/>
        <v>0</v>
      </c>
      <c r="AO290" s="260" t="e">
        <f t="shared" si="43"/>
        <v>#VALUE!</v>
      </c>
    </row>
    <row r="291" spans="1:41">
      <c r="A291" s="264" t="e">
        <f t="shared" si="45"/>
        <v>#VALUE!</v>
      </c>
      <c r="B291" s="243">
        <v>288</v>
      </c>
      <c r="C291" s="244"/>
      <c r="D291" s="258" t="str">
        <f t="shared" si="38"/>
        <v/>
      </c>
      <c r="E291" s="236"/>
      <c r="F291" s="236"/>
      <c r="G291" s="244"/>
      <c r="H291" s="259" t="str">
        <f t="shared" si="39"/>
        <v/>
      </c>
      <c r="I291" s="236"/>
      <c r="J291" s="236"/>
      <c r="K291" s="236"/>
      <c r="L291" s="236"/>
      <c r="M291" s="311">
        <f t="shared" si="40"/>
        <v>0</v>
      </c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60" t="str">
        <f t="shared" si="42"/>
        <v>нет</v>
      </c>
      <c r="AM291" s="260" t="str">
        <f t="shared" si="44"/>
        <v>нет</v>
      </c>
      <c r="AN291" s="260">
        <f t="shared" si="41"/>
        <v>0</v>
      </c>
      <c r="AO291" s="260" t="e">
        <f t="shared" si="43"/>
        <v>#VALUE!</v>
      </c>
    </row>
    <row r="292" spans="1:41">
      <c r="A292" s="264" t="e">
        <f t="shared" si="45"/>
        <v>#VALUE!</v>
      </c>
      <c r="B292" s="243">
        <v>289</v>
      </c>
      <c r="C292" s="244"/>
      <c r="D292" s="258" t="str">
        <f t="shared" si="38"/>
        <v/>
      </c>
      <c r="E292" s="236"/>
      <c r="F292" s="236"/>
      <c r="G292" s="244"/>
      <c r="H292" s="259" t="str">
        <f t="shared" si="39"/>
        <v/>
      </c>
      <c r="I292" s="236"/>
      <c r="J292" s="236"/>
      <c r="K292" s="236"/>
      <c r="L292" s="236"/>
      <c r="M292" s="311">
        <f t="shared" si="40"/>
        <v>0</v>
      </c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60" t="str">
        <f t="shared" si="42"/>
        <v>нет</v>
      </c>
      <c r="AM292" s="260" t="str">
        <f t="shared" si="44"/>
        <v>нет</v>
      </c>
      <c r="AN292" s="260">
        <f t="shared" si="41"/>
        <v>0</v>
      </c>
      <c r="AO292" s="260" t="e">
        <f t="shared" si="43"/>
        <v>#VALUE!</v>
      </c>
    </row>
    <row r="293" spans="1:41">
      <c r="A293" s="264" t="e">
        <f t="shared" si="45"/>
        <v>#VALUE!</v>
      </c>
      <c r="B293" s="243">
        <v>290</v>
      </c>
      <c r="C293" s="244"/>
      <c r="D293" s="258" t="str">
        <f t="shared" si="38"/>
        <v/>
      </c>
      <c r="E293" s="236"/>
      <c r="F293" s="236"/>
      <c r="G293" s="244"/>
      <c r="H293" s="259" t="str">
        <f t="shared" si="39"/>
        <v/>
      </c>
      <c r="I293" s="236"/>
      <c r="J293" s="236"/>
      <c r="K293" s="236"/>
      <c r="L293" s="236"/>
      <c r="M293" s="311">
        <f t="shared" si="40"/>
        <v>0</v>
      </c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60" t="str">
        <f t="shared" si="42"/>
        <v>нет</v>
      </c>
      <c r="AM293" s="260" t="str">
        <f t="shared" si="44"/>
        <v>нет</v>
      </c>
      <c r="AN293" s="260">
        <f t="shared" si="41"/>
        <v>0</v>
      </c>
      <c r="AO293" s="260" t="e">
        <f t="shared" si="43"/>
        <v>#VALUE!</v>
      </c>
    </row>
    <row r="294" spans="1:41">
      <c r="A294" s="264" t="e">
        <f t="shared" si="45"/>
        <v>#VALUE!</v>
      </c>
      <c r="B294" s="243">
        <v>291</v>
      </c>
      <c r="C294" s="244"/>
      <c r="D294" s="258" t="str">
        <f t="shared" si="38"/>
        <v/>
      </c>
      <c r="E294" s="236"/>
      <c r="F294" s="236"/>
      <c r="G294" s="244"/>
      <c r="H294" s="259" t="str">
        <f t="shared" si="39"/>
        <v/>
      </c>
      <c r="I294" s="236"/>
      <c r="J294" s="236"/>
      <c r="K294" s="236"/>
      <c r="L294" s="236"/>
      <c r="M294" s="311">
        <f t="shared" si="40"/>
        <v>0</v>
      </c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60" t="str">
        <f t="shared" si="42"/>
        <v>нет</v>
      </c>
      <c r="AM294" s="260" t="str">
        <f t="shared" si="44"/>
        <v>нет</v>
      </c>
      <c r="AN294" s="260">
        <f t="shared" si="41"/>
        <v>0</v>
      </c>
      <c r="AO294" s="260" t="e">
        <f t="shared" si="43"/>
        <v>#VALUE!</v>
      </c>
    </row>
    <row r="295" spans="1:41">
      <c r="A295" s="264" t="e">
        <f t="shared" si="45"/>
        <v>#VALUE!</v>
      </c>
      <c r="B295" s="243">
        <v>292</v>
      </c>
      <c r="C295" s="244"/>
      <c r="D295" s="258" t="str">
        <f t="shared" si="38"/>
        <v/>
      </c>
      <c r="E295" s="236"/>
      <c r="F295" s="236"/>
      <c r="G295" s="244"/>
      <c r="H295" s="259" t="str">
        <f t="shared" si="39"/>
        <v/>
      </c>
      <c r="I295" s="236"/>
      <c r="J295" s="236"/>
      <c r="K295" s="236"/>
      <c r="L295" s="236"/>
      <c r="M295" s="311">
        <f t="shared" si="40"/>
        <v>0</v>
      </c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60" t="str">
        <f t="shared" si="42"/>
        <v>нет</v>
      </c>
      <c r="AM295" s="260" t="str">
        <f t="shared" si="44"/>
        <v>нет</v>
      </c>
      <c r="AN295" s="260">
        <f t="shared" si="41"/>
        <v>0</v>
      </c>
      <c r="AO295" s="260" t="e">
        <f t="shared" si="43"/>
        <v>#VALUE!</v>
      </c>
    </row>
    <row r="296" spans="1:41">
      <c r="A296" s="264" t="e">
        <f t="shared" si="45"/>
        <v>#VALUE!</v>
      </c>
      <c r="B296" s="243">
        <v>293</v>
      </c>
      <c r="C296" s="244"/>
      <c r="D296" s="258" t="str">
        <f t="shared" si="38"/>
        <v/>
      </c>
      <c r="E296" s="236"/>
      <c r="F296" s="236"/>
      <c r="G296" s="244"/>
      <c r="H296" s="259" t="str">
        <f t="shared" si="39"/>
        <v/>
      </c>
      <c r="I296" s="236"/>
      <c r="J296" s="236"/>
      <c r="K296" s="236"/>
      <c r="L296" s="236"/>
      <c r="M296" s="311">
        <f t="shared" si="40"/>
        <v>0</v>
      </c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60" t="str">
        <f t="shared" si="42"/>
        <v>нет</v>
      </c>
      <c r="AM296" s="260" t="str">
        <f t="shared" si="44"/>
        <v>нет</v>
      </c>
      <c r="AN296" s="260">
        <f t="shared" si="41"/>
        <v>0</v>
      </c>
      <c r="AO296" s="260" t="e">
        <f t="shared" si="43"/>
        <v>#VALUE!</v>
      </c>
    </row>
    <row r="297" spans="1:41">
      <c r="A297" s="264" t="e">
        <f t="shared" si="45"/>
        <v>#VALUE!</v>
      </c>
      <c r="B297" s="243">
        <v>294</v>
      </c>
      <c r="C297" s="244"/>
      <c r="D297" s="258" t="str">
        <f t="shared" si="38"/>
        <v/>
      </c>
      <c r="E297" s="236"/>
      <c r="F297" s="236"/>
      <c r="G297" s="244"/>
      <c r="H297" s="259" t="str">
        <f t="shared" si="39"/>
        <v/>
      </c>
      <c r="I297" s="236"/>
      <c r="J297" s="236"/>
      <c r="K297" s="236"/>
      <c r="L297" s="236"/>
      <c r="M297" s="311">
        <f t="shared" si="40"/>
        <v>0</v>
      </c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60" t="str">
        <f t="shared" si="42"/>
        <v>нет</v>
      </c>
      <c r="AM297" s="260" t="str">
        <f t="shared" si="44"/>
        <v>нет</v>
      </c>
      <c r="AN297" s="260">
        <f t="shared" si="41"/>
        <v>0</v>
      </c>
      <c r="AO297" s="260" t="e">
        <f t="shared" si="43"/>
        <v>#VALUE!</v>
      </c>
    </row>
    <row r="298" spans="1:41">
      <c r="A298" s="264" t="e">
        <f t="shared" si="45"/>
        <v>#VALUE!</v>
      </c>
      <c r="B298" s="243">
        <v>295</v>
      </c>
      <c r="C298" s="244"/>
      <c r="D298" s="258" t="str">
        <f t="shared" si="38"/>
        <v/>
      </c>
      <c r="E298" s="236"/>
      <c r="F298" s="236"/>
      <c r="G298" s="244"/>
      <c r="H298" s="259" t="str">
        <f t="shared" si="39"/>
        <v/>
      </c>
      <c r="I298" s="236"/>
      <c r="J298" s="236"/>
      <c r="K298" s="236"/>
      <c r="L298" s="236"/>
      <c r="M298" s="311">
        <f t="shared" si="40"/>
        <v>0</v>
      </c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60" t="str">
        <f t="shared" si="42"/>
        <v>нет</v>
      </c>
      <c r="AM298" s="260" t="str">
        <f t="shared" si="44"/>
        <v>нет</v>
      </c>
      <c r="AN298" s="260">
        <f t="shared" si="41"/>
        <v>0</v>
      </c>
      <c r="AO298" s="260" t="e">
        <f t="shared" si="43"/>
        <v>#VALUE!</v>
      </c>
    </row>
    <row r="299" spans="1:41">
      <c r="A299" s="264" t="e">
        <f t="shared" si="45"/>
        <v>#VALUE!</v>
      </c>
      <c r="B299" s="243">
        <v>296</v>
      </c>
      <c r="C299" s="244"/>
      <c r="D299" s="258" t="str">
        <f t="shared" si="38"/>
        <v/>
      </c>
      <c r="E299" s="236"/>
      <c r="F299" s="236"/>
      <c r="G299" s="244"/>
      <c r="H299" s="259" t="str">
        <f t="shared" si="39"/>
        <v/>
      </c>
      <c r="I299" s="236"/>
      <c r="J299" s="236"/>
      <c r="K299" s="236"/>
      <c r="L299" s="236"/>
      <c r="M299" s="311">
        <f t="shared" si="40"/>
        <v>0</v>
      </c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60" t="str">
        <f t="shared" si="42"/>
        <v>нет</v>
      </c>
      <c r="AM299" s="260" t="str">
        <f t="shared" si="44"/>
        <v>нет</v>
      </c>
      <c r="AN299" s="260">
        <f t="shared" si="41"/>
        <v>0</v>
      </c>
      <c r="AO299" s="260" t="e">
        <f t="shared" si="43"/>
        <v>#VALUE!</v>
      </c>
    </row>
    <row r="300" spans="1:41">
      <c r="A300" s="264" t="e">
        <f t="shared" si="45"/>
        <v>#VALUE!</v>
      </c>
      <c r="B300" s="243">
        <v>297</v>
      </c>
      <c r="C300" s="244"/>
      <c r="D300" s="258" t="str">
        <f t="shared" si="38"/>
        <v/>
      </c>
      <c r="E300" s="236"/>
      <c r="F300" s="236"/>
      <c r="G300" s="244"/>
      <c r="H300" s="259" t="str">
        <f t="shared" si="39"/>
        <v/>
      </c>
      <c r="I300" s="236"/>
      <c r="J300" s="236"/>
      <c r="K300" s="236"/>
      <c r="L300" s="236"/>
      <c r="M300" s="311">
        <f t="shared" si="40"/>
        <v>0</v>
      </c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60" t="str">
        <f t="shared" si="42"/>
        <v>нет</v>
      </c>
      <c r="AM300" s="260" t="str">
        <f t="shared" si="44"/>
        <v>нет</v>
      </c>
      <c r="AN300" s="260">
        <f t="shared" si="41"/>
        <v>0</v>
      </c>
      <c r="AO300" s="260" t="e">
        <f t="shared" si="43"/>
        <v>#VALUE!</v>
      </c>
    </row>
    <row r="301" spans="1:41">
      <c r="A301" s="264" t="e">
        <f t="shared" si="45"/>
        <v>#VALUE!</v>
      </c>
      <c r="B301" s="243">
        <v>298</v>
      </c>
      <c r="C301" s="244"/>
      <c r="D301" s="258" t="str">
        <f t="shared" si="38"/>
        <v/>
      </c>
      <c r="E301" s="236"/>
      <c r="F301" s="236"/>
      <c r="G301" s="244"/>
      <c r="H301" s="259" t="str">
        <f t="shared" si="39"/>
        <v/>
      </c>
      <c r="I301" s="236"/>
      <c r="J301" s="236"/>
      <c r="K301" s="236"/>
      <c r="L301" s="236"/>
      <c r="M301" s="311">
        <f t="shared" si="40"/>
        <v>0</v>
      </c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60" t="str">
        <f t="shared" si="42"/>
        <v>нет</v>
      </c>
      <c r="AM301" s="260" t="str">
        <f t="shared" si="44"/>
        <v>нет</v>
      </c>
      <c r="AN301" s="260">
        <f t="shared" si="41"/>
        <v>0</v>
      </c>
      <c r="AO301" s="260" t="e">
        <f t="shared" si="43"/>
        <v>#VALUE!</v>
      </c>
    </row>
    <row r="302" spans="1:41">
      <c r="A302" s="264" t="e">
        <f t="shared" si="45"/>
        <v>#VALUE!</v>
      </c>
      <c r="B302" s="243">
        <v>299</v>
      </c>
      <c r="C302" s="244"/>
      <c r="D302" s="258" t="str">
        <f t="shared" si="38"/>
        <v/>
      </c>
      <c r="E302" s="236"/>
      <c r="F302" s="236"/>
      <c r="G302" s="244"/>
      <c r="H302" s="259" t="str">
        <f t="shared" si="39"/>
        <v/>
      </c>
      <c r="I302" s="236"/>
      <c r="J302" s="236"/>
      <c r="K302" s="236"/>
      <c r="L302" s="236"/>
      <c r="M302" s="311">
        <f t="shared" si="40"/>
        <v>0</v>
      </c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60" t="str">
        <f t="shared" si="42"/>
        <v>нет</v>
      </c>
      <c r="AM302" s="260" t="str">
        <f t="shared" si="44"/>
        <v>нет</v>
      </c>
      <c r="AN302" s="260">
        <f t="shared" si="41"/>
        <v>0</v>
      </c>
      <c r="AO302" s="260" t="e">
        <f t="shared" si="43"/>
        <v>#VALUE!</v>
      </c>
    </row>
    <row r="303" spans="1:41">
      <c r="A303" s="264" t="e">
        <f t="shared" si="45"/>
        <v>#VALUE!</v>
      </c>
      <c r="B303" s="243">
        <v>300</v>
      </c>
      <c r="C303" s="244"/>
      <c r="D303" s="258" t="str">
        <f t="shared" si="38"/>
        <v/>
      </c>
      <c r="E303" s="236"/>
      <c r="F303" s="236"/>
      <c r="G303" s="244"/>
      <c r="H303" s="259" t="str">
        <f t="shared" si="39"/>
        <v/>
      </c>
      <c r="I303" s="236"/>
      <c r="J303" s="236"/>
      <c r="K303" s="236"/>
      <c r="L303" s="236"/>
      <c r="M303" s="311">
        <f t="shared" si="40"/>
        <v>0</v>
      </c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60" t="str">
        <f t="shared" si="42"/>
        <v>нет</v>
      </c>
      <c r="AM303" s="260" t="str">
        <f t="shared" si="44"/>
        <v>нет</v>
      </c>
      <c r="AN303" s="260">
        <f t="shared" si="41"/>
        <v>0</v>
      </c>
      <c r="AO303" s="260" t="e">
        <f t="shared" si="43"/>
        <v>#VALUE!</v>
      </c>
    </row>
    <row r="304" spans="1:41">
      <c r="A304" s="264" t="e">
        <f t="shared" si="45"/>
        <v>#VALUE!</v>
      </c>
      <c r="B304" s="243">
        <v>301</v>
      </c>
      <c r="C304" s="244"/>
      <c r="D304" s="258" t="str">
        <f t="shared" si="38"/>
        <v/>
      </c>
      <c r="E304" s="236"/>
      <c r="F304" s="236"/>
      <c r="G304" s="244"/>
      <c r="H304" s="259" t="str">
        <f t="shared" si="39"/>
        <v/>
      </c>
      <c r="I304" s="236"/>
      <c r="J304" s="236"/>
      <c r="K304" s="236"/>
      <c r="L304" s="236"/>
      <c r="M304" s="311">
        <f t="shared" si="40"/>
        <v>0</v>
      </c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60" t="str">
        <f t="shared" si="42"/>
        <v>нет</v>
      </c>
      <c r="AM304" s="260" t="str">
        <f t="shared" si="44"/>
        <v>нет</v>
      </c>
      <c r="AN304" s="260">
        <f t="shared" si="41"/>
        <v>0</v>
      </c>
      <c r="AO304" s="260" t="e">
        <f t="shared" si="43"/>
        <v>#VALUE!</v>
      </c>
    </row>
    <row r="305" spans="1:41">
      <c r="A305" s="264" t="e">
        <f t="shared" si="45"/>
        <v>#VALUE!</v>
      </c>
      <c r="B305" s="243">
        <v>302</v>
      </c>
      <c r="C305" s="244"/>
      <c r="D305" s="258" t="str">
        <f t="shared" si="38"/>
        <v/>
      </c>
      <c r="E305" s="236"/>
      <c r="F305" s="236"/>
      <c r="G305" s="244"/>
      <c r="H305" s="259" t="str">
        <f t="shared" si="39"/>
        <v/>
      </c>
      <c r="I305" s="236"/>
      <c r="J305" s="236"/>
      <c r="K305" s="236"/>
      <c r="L305" s="236"/>
      <c r="M305" s="311">
        <f t="shared" si="40"/>
        <v>0</v>
      </c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60" t="str">
        <f t="shared" si="42"/>
        <v>нет</v>
      </c>
      <c r="AM305" s="260" t="str">
        <f t="shared" si="44"/>
        <v>нет</v>
      </c>
      <c r="AN305" s="260">
        <f t="shared" si="41"/>
        <v>0</v>
      </c>
      <c r="AO305" s="260" t="e">
        <f t="shared" si="43"/>
        <v>#VALUE!</v>
      </c>
    </row>
    <row r="306" spans="1:41">
      <c r="A306" s="264" t="e">
        <f t="shared" si="45"/>
        <v>#VALUE!</v>
      </c>
      <c r="B306" s="243">
        <v>303</v>
      </c>
      <c r="C306" s="244"/>
      <c r="D306" s="258" t="str">
        <f t="shared" si="38"/>
        <v/>
      </c>
      <c r="E306" s="236"/>
      <c r="F306" s="236"/>
      <c r="G306" s="244"/>
      <c r="H306" s="259" t="str">
        <f t="shared" si="39"/>
        <v/>
      </c>
      <c r="I306" s="236"/>
      <c r="J306" s="236"/>
      <c r="K306" s="236"/>
      <c r="L306" s="236"/>
      <c r="M306" s="311">
        <f t="shared" si="40"/>
        <v>0</v>
      </c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60" t="str">
        <f t="shared" si="42"/>
        <v>нет</v>
      </c>
      <c r="AM306" s="260" t="str">
        <f t="shared" si="44"/>
        <v>нет</v>
      </c>
      <c r="AN306" s="260">
        <f t="shared" si="41"/>
        <v>0</v>
      </c>
      <c r="AO306" s="260" t="e">
        <f t="shared" si="43"/>
        <v>#VALUE!</v>
      </c>
    </row>
    <row r="307" spans="1:41">
      <c r="A307" s="264" t="e">
        <f t="shared" si="45"/>
        <v>#VALUE!</v>
      </c>
      <c r="B307" s="243">
        <v>304</v>
      </c>
      <c r="C307" s="244"/>
      <c r="D307" s="258" t="str">
        <f t="shared" si="38"/>
        <v/>
      </c>
      <c r="E307" s="236"/>
      <c r="F307" s="236"/>
      <c r="G307" s="244"/>
      <c r="H307" s="259" t="str">
        <f t="shared" si="39"/>
        <v/>
      </c>
      <c r="I307" s="236"/>
      <c r="J307" s="236"/>
      <c r="K307" s="236"/>
      <c r="L307" s="236"/>
      <c r="M307" s="311">
        <f t="shared" si="40"/>
        <v>0</v>
      </c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60" t="str">
        <f t="shared" si="42"/>
        <v>нет</v>
      </c>
      <c r="AM307" s="260" t="str">
        <f t="shared" si="44"/>
        <v>нет</v>
      </c>
      <c r="AN307" s="260">
        <f t="shared" si="41"/>
        <v>0</v>
      </c>
      <c r="AO307" s="260" t="e">
        <f t="shared" si="43"/>
        <v>#VALUE!</v>
      </c>
    </row>
    <row r="308" spans="1:41">
      <c r="A308" s="264" t="e">
        <f t="shared" si="45"/>
        <v>#VALUE!</v>
      </c>
      <c r="B308" s="243">
        <v>305</v>
      </c>
      <c r="C308" s="244"/>
      <c r="D308" s="258" t="str">
        <f t="shared" si="38"/>
        <v/>
      </c>
      <c r="E308" s="236"/>
      <c r="F308" s="236"/>
      <c r="G308" s="244"/>
      <c r="H308" s="259" t="str">
        <f t="shared" si="39"/>
        <v/>
      </c>
      <c r="I308" s="236"/>
      <c r="J308" s="236"/>
      <c r="K308" s="236"/>
      <c r="L308" s="236"/>
      <c r="M308" s="311">
        <f t="shared" si="40"/>
        <v>0</v>
      </c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60" t="str">
        <f t="shared" si="42"/>
        <v>нет</v>
      </c>
      <c r="AM308" s="260" t="str">
        <f t="shared" si="44"/>
        <v>нет</v>
      </c>
      <c r="AN308" s="260">
        <f t="shared" si="41"/>
        <v>0</v>
      </c>
      <c r="AO308" s="260" t="e">
        <f t="shared" si="43"/>
        <v>#VALUE!</v>
      </c>
    </row>
    <row r="309" spans="1:41">
      <c r="A309" s="264" t="e">
        <f t="shared" si="45"/>
        <v>#VALUE!</v>
      </c>
      <c r="B309" s="243">
        <v>306</v>
      </c>
      <c r="C309" s="244"/>
      <c r="D309" s="258" t="str">
        <f t="shared" si="38"/>
        <v/>
      </c>
      <c r="E309" s="236"/>
      <c r="F309" s="236"/>
      <c r="G309" s="244"/>
      <c r="H309" s="259" t="str">
        <f t="shared" si="39"/>
        <v/>
      </c>
      <c r="I309" s="236"/>
      <c r="J309" s="236"/>
      <c r="K309" s="236"/>
      <c r="L309" s="236"/>
      <c r="M309" s="311">
        <f t="shared" si="40"/>
        <v>0</v>
      </c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60" t="str">
        <f t="shared" si="42"/>
        <v>нет</v>
      </c>
      <c r="AM309" s="260" t="str">
        <f t="shared" si="44"/>
        <v>нет</v>
      </c>
      <c r="AN309" s="260">
        <f t="shared" si="41"/>
        <v>0</v>
      </c>
      <c r="AO309" s="260" t="e">
        <f t="shared" si="43"/>
        <v>#VALUE!</v>
      </c>
    </row>
    <row r="310" spans="1:41">
      <c r="A310" s="264" t="e">
        <f t="shared" si="45"/>
        <v>#VALUE!</v>
      </c>
      <c r="B310" s="243">
        <v>307</v>
      </c>
      <c r="C310" s="244"/>
      <c r="D310" s="258" t="str">
        <f t="shared" si="38"/>
        <v/>
      </c>
      <c r="E310" s="236"/>
      <c r="F310" s="236"/>
      <c r="G310" s="244"/>
      <c r="H310" s="259" t="str">
        <f t="shared" si="39"/>
        <v/>
      </c>
      <c r="I310" s="236"/>
      <c r="J310" s="236"/>
      <c r="K310" s="236"/>
      <c r="L310" s="236"/>
      <c r="M310" s="311">
        <f t="shared" si="40"/>
        <v>0</v>
      </c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60" t="str">
        <f t="shared" si="42"/>
        <v>нет</v>
      </c>
      <c r="AM310" s="260" t="str">
        <f t="shared" si="44"/>
        <v>нет</v>
      </c>
      <c r="AN310" s="260">
        <f t="shared" si="41"/>
        <v>0</v>
      </c>
      <c r="AO310" s="260" t="e">
        <f t="shared" si="43"/>
        <v>#VALUE!</v>
      </c>
    </row>
    <row r="311" spans="1:41">
      <c r="A311" s="264" t="e">
        <f t="shared" si="45"/>
        <v>#VALUE!</v>
      </c>
      <c r="B311" s="243">
        <v>308</v>
      </c>
      <c r="C311" s="244"/>
      <c r="D311" s="258" t="str">
        <f t="shared" si="38"/>
        <v/>
      </c>
      <c r="E311" s="236"/>
      <c r="F311" s="236"/>
      <c r="G311" s="244"/>
      <c r="H311" s="259" t="str">
        <f t="shared" si="39"/>
        <v/>
      </c>
      <c r="I311" s="236"/>
      <c r="J311" s="236"/>
      <c r="K311" s="236"/>
      <c r="L311" s="236"/>
      <c r="M311" s="311">
        <f t="shared" si="40"/>
        <v>0</v>
      </c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60" t="str">
        <f t="shared" si="42"/>
        <v>нет</v>
      </c>
      <c r="AM311" s="260" t="str">
        <f t="shared" si="44"/>
        <v>нет</v>
      </c>
      <c r="AN311" s="260">
        <f t="shared" si="41"/>
        <v>0</v>
      </c>
      <c r="AO311" s="260" t="e">
        <f t="shared" si="43"/>
        <v>#VALUE!</v>
      </c>
    </row>
    <row r="312" spans="1:41">
      <c r="A312" s="264" t="e">
        <f t="shared" si="45"/>
        <v>#VALUE!</v>
      </c>
      <c r="B312" s="243">
        <v>309</v>
      </c>
      <c r="C312" s="244"/>
      <c r="D312" s="258" t="str">
        <f t="shared" si="38"/>
        <v/>
      </c>
      <c r="E312" s="236"/>
      <c r="F312" s="236"/>
      <c r="G312" s="244"/>
      <c r="H312" s="259" t="str">
        <f t="shared" si="39"/>
        <v/>
      </c>
      <c r="I312" s="236"/>
      <c r="J312" s="236"/>
      <c r="K312" s="236"/>
      <c r="L312" s="236"/>
      <c r="M312" s="311">
        <f t="shared" si="40"/>
        <v>0</v>
      </c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60" t="str">
        <f t="shared" si="42"/>
        <v>нет</v>
      </c>
      <c r="AM312" s="260" t="str">
        <f t="shared" si="44"/>
        <v>нет</v>
      </c>
      <c r="AN312" s="260">
        <f t="shared" si="41"/>
        <v>0</v>
      </c>
      <c r="AO312" s="260" t="e">
        <f t="shared" si="43"/>
        <v>#VALUE!</v>
      </c>
    </row>
    <row r="313" spans="1:41">
      <c r="A313" s="264" t="e">
        <f t="shared" si="45"/>
        <v>#VALUE!</v>
      </c>
      <c r="B313" s="243">
        <v>310</v>
      </c>
      <c r="C313" s="244"/>
      <c r="D313" s="258" t="str">
        <f t="shared" si="38"/>
        <v/>
      </c>
      <c r="E313" s="236"/>
      <c r="F313" s="236"/>
      <c r="G313" s="244"/>
      <c r="H313" s="259" t="str">
        <f t="shared" si="39"/>
        <v/>
      </c>
      <c r="I313" s="236"/>
      <c r="J313" s="236"/>
      <c r="K313" s="236"/>
      <c r="L313" s="236"/>
      <c r="M313" s="311">
        <f t="shared" si="40"/>
        <v>0</v>
      </c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60" t="str">
        <f t="shared" si="42"/>
        <v>нет</v>
      </c>
      <c r="AM313" s="260" t="str">
        <f t="shared" si="44"/>
        <v>нет</v>
      </c>
      <c r="AN313" s="260">
        <f t="shared" si="41"/>
        <v>0</v>
      </c>
      <c r="AO313" s="260" t="e">
        <f t="shared" si="43"/>
        <v>#VALUE!</v>
      </c>
    </row>
    <row r="314" spans="1:41">
      <c r="A314" s="264" t="e">
        <f t="shared" si="45"/>
        <v>#VALUE!</v>
      </c>
      <c r="B314" s="243">
        <v>311</v>
      </c>
      <c r="C314" s="244"/>
      <c r="D314" s="258" t="str">
        <f t="shared" si="38"/>
        <v/>
      </c>
      <c r="E314" s="236"/>
      <c r="F314" s="236"/>
      <c r="G314" s="244"/>
      <c r="H314" s="259" t="str">
        <f t="shared" si="39"/>
        <v/>
      </c>
      <c r="I314" s="236"/>
      <c r="J314" s="236"/>
      <c r="K314" s="236"/>
      <c r="L314" s="236"/>
      <c r="M314" s="311">
        <f t="shared" si="40"/>
        <v>0</v>
      </c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60" t="str">
        <f t="shared" si="42"/>
        <v>нет</v>
      </c>
      <c r="AM314" s="260" t="str">
        <f t="shared" si="44"/>
        <v>нет</v>
      </c>
      <c r="AN314" s="260">
        <f t="shared" si="41"/>
        <v>0</v>
      </c>
      <c r="AO314" s="260" t="e">
        <f t="shared" si="43"/>
        <v>#VALUE!</v>
      </c>
    </row>
    <row r="315" spans="1:41">
      <c r="A315" s="264" t="e">
        <f t="shared" si="45"/>
        <v>#VALUE!</v>
      </c>
      <c r="B315" s="243">
        <v>312</v>
      </c>
      <c r="C315" s="244"/>
      <c r="D315" s="258" t="str">
        <f t="shared" si="38"/>
        <v/>
      </c>
      <c r="E315" s="236"/>
      <c r="F315" s="236"/>
      <c r="G315" s="244"/>
      <c r="H315" s="259" t="str">
        <f t="shared" si="39"/>
        <v/>
      </c>
      <c r="I315" s="236"/>
      <c r="J315" s="236"/>
      <c r="K315" s="236"/>
      <c r="L315" s="236"/>
      <c r="M315" s="311">
        <f t="shared" si="40"/>
        <v>0</v>
      </c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60" t="str">
        <f t="shared" si="42"/>
        <v>нет</v>
      </c>
      <c r="AM315" s="260" t="str">
        <f t="shared" si="44"/>
        <v>нет</v>
      </c>
      <c r="AN315" s="260">
        <f t="shared" si="41"/>
        <v>0</v>
      </c>
      <c r="AO315" s="260" t="e">
        <f t="shared" si="43"/>
        <v>#VALUE!</v>
      </c>
    </row>
    <row r="316" spans="1:41">
      <c r="A316" s="264" t="e">
        <f t="shared" si="45"/>
        <v>#VALUE!</v>
      </c>
      <c r="B316" s="243">
        <v>313</v>
      </c>
      <c r="C316" s="244"/>
      <c r="D316" s="258" t="str">
        <f t="shared" si="38"/>
        <v/>
      </c>
      <c r="E316" s="236"/>
      <c r="F316" s="236"/>
      <c r="G316" s="244"/>
      <c r="H316" s="259" t="str">
        <f t="shared" si="39"/>
        <v/>
      </c>
      <c r="I316" s="236"/>
      <c r="J316" s="236"/>
      <c r="K316" s="236"/>
      <c r="L316" s="236"/>
      <c r="M316" s="311">
        <f t="shared" si="40"/>
        <v>0</v>
      </c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60" t="str">
        <f t="shared" si="42"/>
        <v>нет</v>
      </c>
      <c r="AM316" s="260" t="str">
        <f t="shared" si="44"/>
        <v>нет</v>
      </c>
      <c r="AN316" s="260">
        <f t="shared" si="41"/>
        <v>0</v>
      </c>
      <c r="AO316" s="260" t="e">
        <f t="shared" si="43"/>
        <v>#VALUE!</v>
      </c>
    </row>
    <row r="317" spans="1:41">
      <c r="A317" s="264" t="e">
        <f t="shared" si="45"/>
        <v>#VALUE!</v>
      </c>
      <c r="B317" s="243">
        <v>314</v>
      </c>
      <c r="C317" s="244"/>
      <c r="D317" s="258" t="str">
        <f t="shared" si="38"/>
        <v/>
      </c>
      <c r="E317" s="236"/>
      <c r="F317" s="236"/>
      <c r="G317" s="244"/>
      <c r="H317" s="259" t="str">
        <f t="shared" si="39"/>
        <v/>
      </c>
      <c r="I317" s="236"/>
      <c r="J317" s="236"/>
      <c r="K317" s="236"/>
      <c r="L317" s="236"/>
      <c r="M317" s="311">
        <f t="shared" si="40"/>
        <v>0</v>
      </c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60" t="str">
        <f t="shared" si="42"/>
        <v>нет</v>
      </c>
      <c r="AM317" s="260" t="str">
        <f t="shared" si="44"/>
        <v>нет</v>
      </c>
      <c r="AN317" s="260">
        <f t="shared" si="41"/>
        <v>0</v>
      </c>
      <c r="AO317" s="260" t="e">
        <f t="shared" si="43"/>
        <v>#VALUE!</v>
      </c>
    </row>
    <row r="318" spans="1:41">
      <c r="A318" s="264" t="e">
        <f t="shared" si="45"/>
        <v>#VALUE!</v>
      </c>
      <c r="B318" s="243">
        <v>315</v>
      </c>
      <c r="C318" s="244"/>
      <c r="D318" s="258" t="str">
        <f t="shared" si="38"/>
        <v/>
      </c>
      <c r="E318" s="236"/>
      <c r="F318" s="236"/>
      <c r="G318" s="244"/>
      <c r="H318" s="259" t="str">
        <f t="shared" si="39"/>
        <v/>
      </c>
      <c r="I318" s="236"/>
      <c r="J318" s="236"/>
      <c r="K318" s="236"/>
      <c r="L318" s="236"/>
      <c r="M318" s="311">
        <f t="shared" si="40"/>
        <v>0</v>
      </c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60" t="str">
        <f t="shared" si="42"/>
        <v>нет</v>
      </c>
      <c r="AM318" s="260" t="str">
        <f t="shared" si="44"/>
        <v>нет</v>
      </c>
      <c r="AN318" s="260">
        <f t="shared" si="41"/>
        <v>0</v>
      </c>
      <c r="AO318" s="260" t="e">
        <f t="shared" si="43"/>
        <v>#VALUE!</v>
      </c>
    </row>
    <row r="319" spans="1:41">
      <c r="A319" s="264" t="e">
        <f t="shared" si="45"/>
        <v>#VALUE!</v>
      </c>
      <c r="B319" s="243">
        <v>316</v>
      </c>
      <c r="C319" s="244"/>
      <c r="D319" s="258" t="str">
        <f t="shared" ref="D319:D382" si="46">IFERROR(VLOOKUP(C319,msu,2,0),"")</f>
        <v/>
      </c>
      <c r="E319" s="236"/>
      <c r="F319" s="236"/>
      <c r="G319" s="244"/>
      <c r="H319" s="259" t="str">
        <f t="shared" ref="H319:H382" si="47">IFERROR(VLOOKUP(G319,oo,2,0),"")</f>
        <v/>
      </c>
      <c r="I319" s="236"/>
      <c r="J319" s="236"/>
      <c r="K319" s="236"/>
      <c r="L319" s="236"/>
      <c r="M319" s="311">
        <f t="shared" ref="M319:M382" si="48">COUNTA(N319:AK319)</f>
        <v>0</v>
      </c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60" t="str">
        <f t="shared" si="42"/>
        <v>нет</v>
      </c>
      <c r="AM319" s="260" t="str">
        <f t="shared" si="44"/>
        <v>нет</v>
      </c>
      <c r="AN319" s="260">
        <f t="shared" ref="AN319:AN382" si="49">COUNTIF(N319:AK319,"призер")+COUNTIF(N319:AK319,"победитель")</f>
        <v>0</v>
      </c>
      <c r="AO319" s="260" t="e">
        <f t="shared" si="43"/>
        <v>#VALUE!</v>
      </c>
    </row>
    <row r="320" spans="1:41">
      <c r="A320" s="264" t="e">
        <f t="shared" si="45"/>
        <v>#VALUE!</v>
      </c>
      <c r="B320" s="243">
        <v>317</v>
      </c>
      <c r="C320" s="244"/>
      <c r="D320" s="258" t="str">
        <f t="shared" si="46"/>
        <v/>
      </c>
      <c r="E320" s="236"/>
      <c r="F320" s="236"/>
      <c r="G320" s="244"/>
      <c r="H320" s="259" t="str">
        <f t="shared" si="47"/>
        <v/>
      </c>
      <c r="I320" s="236"/>
      <c r="J320" s="236"/>
      <c r="K320" s="236"/>
      <c r="L320" s="236"/>
      <c r="M320" s="311">
        <f t="shared" si="48"/>
        <v>0</v>
      </c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60" t="str">
        <f t="shared" si="42"/>
        <v>нет</v>
      </c>
      <c r="AM320" s="260" t="str">
        <f t="shared" si="44"/>
        <v>нет</v>
      </c>
      <c r="AN320" s="260">
        <f t="shared" si="49"/>
        <v>0</v>
      </c>
      <c r="AO320" s="260" t="e">
        <f t="shared" si="43"/>
        <v>#VALUE!</v>
      </c>
    </row>
    <row r="321" spans="1:41">
      <c r="A321" s="264" t="e">
        <f t="shared" si="45"/>
        <v>#VALUE!</v>
      </c>
      <c r="B321" s="243">
        <v>318</v>
      </c>
      <c r="C321" s="244"/>
      <c r="D321" s="258" t="str">
        <f t="shared" si="46"/>
        <v/>
      </c>
      <c r="E321" s="236"/>
      <c r="F321" s="236"/>
      <c r="G321" s="244"/>
      <c r="H321" s="259" t="str">
        <f t="shared" si="47"/>
        <v/>
      </c>
      <c r="I321" s="236"/>
      <c r="J321" s="236"/>
      <c r="K321" s="236"/>
      <c r="L321" s="236"/>
      <c r="M321" s="311">
        <f t="shared" si="48"/>
        <v>0</v>
      </c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60" t="str">
        <f t="shared" si="42"/>
        <v>нет</v>
      </c>
      <c r="AM321" s="260" t="str">
        <f t="shared" si="44"/>
        <v>нет</v>
      </c>
      <c r="AN321" s="260">
        <f t="shared" si="49"/>
        <v>0</v>
      </c>
      <c r="AO321" s="260" t="e">
        <f t="shared" si="43"/>
        <v>#VALUE!</v>
      </c>
    </row>
    <row r="322" spans="1:41">
      <c r="A322" s="264" t="e">
        <f t="shared" si="45"/>
        <v>#VALUE!</v>
      </c>
      <c r="B322" s="243">
        <v>319</v>
      </c>
      <c r="C322" s="244"/>
      <c r="D322" s="258" t="str">
        <f t="shared" si="46"/>
        <v/>
      </c>
      <c r="E322" s="236"/>
      <c r="F322" s="236"/>
      <c r="G322" s="244"/>
      <c r="H322" s="259" t="str">
        <f t="shared" si="47"/>
        <v/>
      </c>
      <c r="I322" s="236"/>
      <c r="J322" s="236"/>
      <c r="K322" s="236"/>
      <c r="L322" s="236"/>
      <c r="M322" s="311">
        <f t="shared" si="48"/>
        <v>0</v>
      </c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60" t="str">
        <f t="shared" si="42"/>
        <v>нет</v>
      </c>
      <c r="AM322" s="260" t="str">
        <f t="shared" si="44"/>
        <v>нет</v>
      </c>
      <c r="AN322" s="260">
        <f t="shared" si="49"/>
        <v>0</v>
      </c>
      <c r="AO322" s="260" t="e">
        <f t="shared" si="43"/>
        <v>#VALUE!</v>
      </c>
    </row>
    <row r="323" spans="1:41">
      <c r="A323" s="264" t="e">
        <f t="shared" si="45"/>
        <v>#VALUE!</v>
      </c>
      <c r="B323" s="243">
        <v>320</v>
      </c>
      <c r="C323" s="244"/>
      <c r="D323" s="258" t="str">
        <f t="shared" si="46"/>
        <v/>
      </c>
      <c r="E323" s="236"/>
      <c r="F323" s="236"/>
      <c r="G323" s="244"/>
      <c r="H323" s="259" t="str">
        <f t="shared" si="47"/>
        <v/>
      </c>
      <c r="I323" s="236"/>
      <c r="J323" s="236"/>
      <c r="K323" s="236"/>
      <c r="L323" s="236"/>
      <c r="M323" s="311">
        <f t="shared" si="48"/>
        <v>0</v>
      </c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60" t="str">
        <f t="shared" si="42"/>
        <v>нет</v>
      </c>
      <c r="AM323" s="260" t="str">
        <f t="shared" si="44"/>
        <v>нет</v>
      </c>
      <c r="AN323" s="260">
        <f t="shared" si="49"/>
        <v>0</v>
      </c>
      <c r="AO323" s="260" t="e">
        <f t="shared" si="43"/>
        <v>#VALUE!</v>
      </c>
    </row>
    <row r="324" spans="1:41">
      <c r="A324" s="264" t="e">
        <f t="shared" si="45"/>
        <v>#VALUE!</v>
      </c>
      <c r="B324" s="243">
        <v>321</v>
      </c>
      <c r="C324" s="244"/>
      <c r="D324" s="258" t="str">
        <f t="shared" si="46"/>
        <v/>
      </c>
      <c r="E324" s="236"/>
      <c r="F324" s="236"/>
      <c r="G324" s="244"/>
      <c r="H324" s="259" t="str">
        <f t="shared" si="47"/>
        <v/>
      </c>
      <c r="I324" s="236"/>
      <c r="J324" s="236"/>
      <c r="K324" s="236"/>
      <c r="L324" s="236"/>
      <c r="M324" s="311">
        <f t="shared" si="48"/>
        <v>0</v>
      </c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60" t="str">
        <f t="shared" si="42"/>
        <v>нет</v>
      </c>
      <c r="AM324" s="260" t="str">
        <f t="shared" si="44"/>
        <v>нет</v>
      </c>
      <c r="AN324" s="260">
        <f t="shared" si="49"/>
        <v>0</v>
      </c>
      <c r="AO324" s="260" t="e">
        <f t="shared" si="43"/>
        <v>#VALUE!</v>
      </c>
    </row>
    <row r="325" spans="1:41">
      <c r="A325" s="264" t="e">
        <f t="shared" si="45"/>
        <v>#VALUE!</v>
      </c>
      <c r="B325" s="243">
        <v>322</v>
      </c>
      <c r="C325" s="244"/>
      <c r="D325" s="258" t="str">
        <f t="shared" si="46"/>
        <v/>
      </c>
      <c r="E325" s="236"/>
      <c r="F325" s="236"/>
      <c r="G325" s="244"/>
      <c r="H325" s="259" t="str">
        <f t="shared" si="47"/>
        <v/>
      </c>
      <c r="I325" s="236"/>
      <c r="J325" s="236"/>
      <c r="K325" s="236"/>
      <c r="L325" s="236"/>
      <c r="M325" s="311">
        <f t="shared" si="48"/>
        <v>0</v>
      </c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60" t="str">
        <f t="shared" ref="AL325:AL388" si="50">IF($I325&lt;5,"нет",IF($I325&gt;9,"нет","да"))</f>
        <v>нет</v>
      </c>
      <c r="AM325" s="260" t="str">
        <f t="shared" si="44"/>
        <v>нет</v>
      </c>
      <c r="AN325" s="260">
        <f t="shared" si="49"/>
        <v>0</v>
      </c>
      <c r="AO325" s="260" t="e">
        <f t="shared" ref="AO325:AO388" si="51">IF(LEN(G325)=5,LEFT(G325,1)+100,LEFT(G325,2)+100)</f>
        <v>#VALUE!</v>
      </c>
    </row>
    <row r="326" spans="1:41">
      <c r="A326" s="264" t="e">
        <f t="shared" si="45"/>
        <v>#VALUE!</v>
      </c>
      <c r="B326" s="243">
        <v>323</v>
      </c>
      <c r="C326" s="244"/>
      <c r="D326" s="258" t="str">
        <f t="shared" si="46"/>
        <v/>
      </c>
      <c r="E326" s="236"/>
      <c r="F326" s="236"/>
      <c r="G326" s="244"/>
      <c r="H326" s="259" t="str">
        <f t="shared" si="47"/>
        <v/>
      </c>
      <c r="I326" s="236"/>
      <c r="J326" s="236"/>
      <c r="K326" s="236"/>
      <c r="L326" s="236"/>
      <c r="M326" s="311">
        <f t="shared" si="48"/>
        <v>0</v>
      </c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60" t="str">
        <f t="shared" si="50"/>
        <v>нет</v>
      </c>
      <c r="AM326" s="260" t="str">
        <f t="shared" ref="AM326:AM389" si="52">IF($I326&lt;=9,"нет","да")</f>
        <v>нет</v>
      </c>
      <c r="AN326" s="260">
        <f t="shared" si="49"/>
        <v>0</v>
      </c>
      <c r="AO326" s="260" t="e">
        <f t="shared" si="51"/>
        <v>#VALUE!</v>
      </c>
    </row>
    <row r="327" spans="1:41">
      <c r="A327" s="264" t="e">
        <f t="shared" si="45"/>
        <v>#VALUE!</v>
      </c>
      <c r="B327" s="243">
        <v>324</v>
      </c>
      <c r="C327" s="244"/>
      <c r="D327" s="258" t="str">
        <f t="shared" si="46"/>
        <v/>
      </c>
      <c r="E327" s="236"/>
      <c r="F327" s="236"/>
      <c r="G327" s="244"/>
      <c r="H327" s="259" t="str">
        <f t="shared" si="47"/>
        <v/>
      </c>
      <c r="I327" s="236"/>
      <c r="J327" s="236"/>
      <c r="K327" s="236"/>
      <c r="L327" s="236"/>
      <c r="M327" s="311">
        <f t="shared" si="48"/>
        <v>0</v>
      </c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60" t="str">
        <f t="shared" si="50"/>
        <v>нет</v>
      </c>
      <c r="AM327" s="260" t="str">
        <f t="shared" si="52"/>
        <v>нет</v>
      </c>
      <c r="AN327" s="260">
        <f t="shared" si="49"/>
        <v>0</v>
      </c>
      <c r="AO327" s="260" t="e">
        <f t="shared" si="51"/>
        <v>#VALUE!</v>
      </c>
    </row>
    <row r="328" spans="1:41">
      <c r="A328" s="264" t="e">
        <f t="shared" ref="A328:A391" si="53">IF($AO328=$C328, "Код_ОО+МСУ_верно", "Требуется проверка кода ОО или МСУ, кроме 101, 102,103")</f>
        <v>#VALUE!</v>
      </c>
      <c r="B328" s="243">
        <v>325</v>
      </c>
      <c r="C328" s="244"/>
      <c r="D328" s="258" t="str">
        <f t="shared" si="46"/>
        <v/>
      </c>
      <c r="E328" s="236"/>
      <c r="F328" s="236"/>
      <c r="G328" s="244"/>
      <c r="H328" s="259" t="str">
        <f t="shared" si="47"/>
        <v/>
      </c>
      <c r="I328" s="236"/>
      <c r="J328" s="236"/>
      <c r="K328" s="236"/>
      <c r="L328" s="236"/>
      <c r="M328" s="311">
        <f t="shared" si="48"/>
        <v>0</v>
      </c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60" t="str">
        <f t="shared" si="50"/>
        <v>нет</v>
      </c>
      <c r="AM328" s="260" t="str">
        <f t="shared" si="52"/>
        <v>нет</v>
      </c>
      <c r="AN328" s="260">
        <f t="shared" si="49"/>
        <v>0</v>
      </c>
      <c r="AO328" s="260" t="e">
        <f t="shared" si="51"/>
        <v>#VALUE!</v>
      </c>
    </row>
    <row r="329" spans="1:41">
      <c r="A329" s="264" t="e">
        <f t="shared" si="53"/>
        <v>#VALUE!</v>
      </c>
      <c r="B329" s="243">
        <v>326</v>
      </c>
      <c r="C329" s="244"/>
      <c r="D329" s="258" t="str">
        <f t="shared" si="46"/>
        <v/>
      </c>
      <c r="E329" s="236"/>
      <c r="F329" s="236"/>
      <c r="G329" s="244"/>
      <c r="H329" s="259" t="str">
        <f t="shared" si="47"/>
        <v/>
      </c>
      <c r="I329" s="236"/>
      <c r="J329" s="236"/>
      <c r="K329" s="236"/>
      <c r="L329" s="236"/>
      <c r="M329" s="311">
        <f t="shared" si="48"/>
        <v>0</v>
      </c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60" t="str">
        <f t="shared" si="50"/>
        <v>нет</v>
      </c>
      <c r="AM329" s="260" t="str">
        <f t="shared" si="52"/>
        <v>нет</v>
      </c>
      <c r="AN329" s="260">
        <f t="shared" si="49"/>
        <v>0</v>
      </c>
      <c r="AO329" s="260" t="e">
        <f t="shared" si="51"/>
        <v>#VALUE!</v>
      </c>
    </row>
    <row r="330" spans="1:41">
      <c r="A330" s="264" t="e">
        <f t="shared" si="53"/>
        <v>#VALUE!</v>
      </c>
      <c r="B330" s="243">
        <v>327</v>
      </c>
      <c r="C330" s="244"/>
      <c r="D330" s="258" t="str">
        <f t="shared" si="46"/>
        <v/>
      </c>
      <c r="E330" s="236"/>
      <c r="F330" s="236"/>
      <c r="G330" s="244"/>
      <c r="H330" s="259" t="str">
        <f t="shared" si="47"/>
        <v/>
      </c>
      <c r="I330" s="236"/>
      <c r="J330" s="236"/>
      <c r="K330" s="236"/>
      <c r="L330" s="236"/>
      <c r="M330" s="311">
        <f t="shared" si="48"/>
        <v>0</v>
      </c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60" t="str">
        <f t="shared" si="50"/>
        <v>нет</v>
      </c>
      <c r="AM330" s="260" t="str">
        <f t="shared" si="52"/>
        <v>нет</v>
      </c>
      <c r="AN330" s="260">
        <f t="shared" si="49"/>
        <v>0</v>
      </c>
      <c r="AO330" s="260" t="e">
        <f t="shared" si="51"/>
        <v>#VALUE!</v>
      </c>
    </row>
    <row r="331" spans="1:41">
      <c r="A331" s="264" t="e">
        <f t="shared" si="53"/>
        <v>#VALUE!</v>
      </c>
      <c r="B331" s="243">
        <v>328</v>
      </c>
      <c r="C331" s="244"/>
      <c r="D331" s="258" t="str">
        <f t="shared" si="46"/>
        <v/>
      </c>
      <c r="E331" s="236"/>
      <c r="F331" s="236"/>
      <c r="G331" s="244"/>
      <c r="H331" s="259" t="str">
        <f t="shared" si="47"/>
        <v/>
      </c>
      <c r="I331" s="236"/>
      <c r="J331" s="236"/>
      <c r="K331" s="236"/>
      <c r="L331" s="236"/>
      <c r="M331" s="311">
        <f t="shared" si="48"/>
        <v>0</v>
      </c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60" t="str">
        <f t="shared" si="50"/>
        <v>нет</v>
      </c>
      <c r="AM331" s="260" t="str">
        <f t="shared" si="52"/>
        <v>нет</v>
      </c>
      <c r="AN331" s="260">
        <f t="shared" si="49"/>
        <v>0</v>
      </c>
      <c r="AO331" s="260" t="e">
        <f t="shared" si="51"/>
        <v>#VALUE!</v>
      </c>
    </row>
    <row r="332" spans="1:41">
      <c r="A332" s="264" t="e">
        <f t="shared" si="53"/>
        <v>#VALUE!</v>
      </c>
      <c r="B332" s="243">
        <v>329</v>
      </c>
      <c r="C332" s="244"/>
      <c r="D332" s="258" t="str">
        <f t="shared" si="46"/>
        <v/>
      </c>
      <c r="E332" s="236"/>
      <c r="F332" s="236"/>
      <c r="G332" s="244"/>
      <c r="H332" s="259" t="str">
        <f t="shared" si="47"/>
        <v/>
      </c>
      <c r="I332" s="236"/>
      <c r="J332" s="236"/>
      <c r="K332" s="236"/>
      <c r="L332" s="236"/>
      <c r="M332" s="311">
        <f t="shared" si="48"/>
        <v>0</v>
      </c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60" t="str">
        <f t="shared" si="50"/>
        <v>нет</v>
      </c>
      <c r="AM332" s="260" t="str">
        <f t="shared" si="52"/>
        <v>нет</v>
      </c>
      <c r="AN332" s="260">
        <f t="shared" si="49"/>
        <v>0</v>
      </c>
      <c r="AO332" s="260" t="e">
        <f t="shared" si="51"/>
        <v>#VALUE!</v>
      </c>
    </row>
    <row r="333" spans="1:41">
      <c r="A333" s="264" t="e">
        <f t="shared" si="53"/>
        <v>#VALUE!</v>
      </c>
      <c r="B333" s="243">
        <v>330</v>
      </c>
      <c r="C333" s="244"/>
      <c r="D333" s="258" t="str">
        <f t="shared" si="46"/>
        <v/>
      </c>
      <c r="E333" s="236"/>
      <c r="F333" s="236"/>
      <c r="G333" s="244"/>
      <c r="H333" s="259" t="str">
        <f t="shared" si="47"/>
        <v/>
      </c>
      <c r="I333" s="236"/>
      <c r="J333" s="236"/>
      <c r="K333" s="236"/>
      <c r="L333" s="236"/>
      <c r="M333" s="311">
        <f t="shared" si="48"/>
        <v>0</v>
      </c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60" t="str">
        <f t="shared" si="50"/>
        <v>нет</v>
      </c>
      <c r="AM333" s="260" t="str">
        <f t="shared" si="52"/>
        <v>нет</v>
      </c>
      <c r="AN333" s="260">
        <f t="shared" si="49"/>
        <v>0</v>
      </c>
      <c r="AO333" s="260" t="e">
        <f t="shared" si="51"/>
        <v>#VALUE!</v>
      </c>
    </row>
    <row r="334" spans="1:41">
      <c r="A334" s="264" t="e">
        <f t="shared" si="53"/>
        <v>#VALUE!</v>
      </c>
      <c r="B334" s="243">
        <v>331</v>
      </c>
      <c r="C334" s="244"/>
      <c r="D334" s="258" t="str">
        <f t="shared" si="46"/>
        <v/>
      </c>
      <c r="E334" s="236"/>
      <c r="F334" s="236"/>
      <c r="G334" s="244"/>
      <c r="H334" s="259" t="str">
        <f t="shared" si="47"/>
        <v/>
      </c>
      <c r="I334" s="236"/>
      <c r="J334" s="236"/>
      <c r="K334" s="236"/>
      <c r="L334" s="236"/>
      <c r="M334" s="311">
        <f t="shared" si="48"/>
        <v>0</v>
      </c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60" t="str">
        <f t="shared" si="50"/>
        <v>нет</v>
      </c>
      <c r="AM334" s="260" t="str">
        <f t="shared" si="52"/>
        <v>нет</v>
      </c>
      <c r="AN334" s="260">
        <f t="shared" si="49"/>
        <v>0</v>
      </c>
      <c r="AO334" s="260" t="e">
        <f t="shared" si="51"/>
        <v>#VALUE!</v>
      </c>
    </row>
    <row r="335" spans="1:41">
      <c r="A335" s="264" t="e">
        <f t="shared" si="53"/>
        <v>#VALUE!</v>
      </c>
      <c r="B335" s="243">
        <v>332</v>
      </c>
      <c r="C335" s="244"/>
      <c r="D335" s="258" t="str">
        <f t="shared" si="46"/>
        <v/>
      </c>
      <c r="E335" s="236"/>
      <c r="F335" s="236"/>
      <c r="G335" s="244"/>
      <c r="H335" s="259" t="str">
        <f t="shared" si="47"/>
        <v/>
      </c>
      <c r="I335" s="236"/>
      <c r="J335" s="236"/>
      <c r="K335" s="236"/>
      <c r="L335" s="236"/>
      <c r="M335" s="311">
        <f t="shared" si="48"/>
        <v>0</v>
      </c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60" t="str">
        <f t="shared" si="50"/>
        <v>нет</v>
      </c>
      <c r="AM335" s="260" t="str">
        <f t="shared" si="52"/>
        <v>нет</v>
      </c>
      <c r="AN335" s="260">
        <f t="shared" si="49"/>
        <v>0</v>
      </c>
      <c r="AO335" s="260" t="e">
        <f t="shared" si="51"/>
        <v>#VALUE!</v>
      </c>
    </row>
    <row r="336" spans="1:41">
      <c r="A336" s="264" t="e">
        <f t="shared" si="53"/>
        <v>#VALUE!</v>
      </c>
      <c r="B336" s="243">
        <v>333</v>
      </c>
      <c r="C336" s="244"/>
      <c r="D336" s="258" t="str">
        <f t="shared" si="46"/>
        <v/>
      </c>
      <c r="E336" s="236"/>
      <c r="F336" s="236"/>
      <c r="G336" s="244"/>
      <c r="H336" s="259" t="str">
        <f t="shared" si="47"/>
        <v/>
      </c>
      <c r="I336" s="236"/>
      <c r="J336" s="236"/>
      <c r="K336" s="236"/>
      <c r="L336" s="236"/>
      <c r="M336" s="311">
        <f t="shared" si="48"/>
        <v>0</v>
      </c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60" t="str">
        <f t="shared" si="50"/>
        <v>нет</v>
      </c>
      <c r="AM336" s="260" t="str">
        <f t="shared" si="52"/>
        <v>нет</v>
      </c>
      <c r="AN336" s="260">
        <f t="shared" si="49"/>
        <v>0</v>
      </c>
      <c r="AO336" s="260" t="e">
        <f t="shared" si="51"/>
        <v>#VALUE!</v>
      </c>
    </row>
    <row r="337" spans="1:41">
      <c r="A337" s="264" t="e">
        <f t="shared" si="53"/>
        <v>#VALUE!</v>
      </c>
      <c r="B337" s="243">
        <v>334</v>
      </c>
      <c r="C337" s="244"/>
      <c r="D337" s="258" t="str">
        <f t="shared" si="46"/>
        <v/>
      </c>
      <c r="E337" s="236"/>
      <c r="F337" s="236"/>
      <c r="G337" s="244"/>
      <c r="H337" s="259" t="str">
        <f t="shared" si="47"/>
        <v/>
      </c>
      <c r="I337" s="236"/>
      <c r="J337" s="236"/>
      <c r="K337" s="236"/>
      <c r="L337" s="236"/>
      <c r="M337" s="311">
        <f t="shared" si="48"/>
        <v>0</v>
      </c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60" t="str">
        <f t="shared" si="50"/>
        <v>нет</v>
      </c>
      <c r="AM337" s="260" t="str">
        <f t="shared" si="52"/>
        <v>нет</v>
      </c>
      <c r="AN337" s="260">
        <f t="shared" si="49"/>
        <v>0</v>
      </c>
      <c r="AO337" s="260" t="e">
        <f t="shared" si="51"/>
        <v>#VALUE!</v>
      </c>
    </row>
    <row r="338" spans="1:41">
      <c r="A338" s="264" t="e">
        <f t="shared" si="53"/>
        <v>#VALUE!</v>
      </c>
      <c r="B338" s="243">
        <v>335</v>
      </c>
      <c r="C338" s="244"/>
      <c r="D338" s="258" t="str">
        <f t="shared" si="46"/>
        <v/>
      </c>
      <c r="E338" s="236"/>
      <c r="F338" s="236"/>
      <c r="G338" s="244"/>
      <c r="H338" s="259" t="str">
        <f t="shared" si="47"/>
        <v/>
      </c>
      <c r="I338" s="236"/>
      <c r="J338" s="236"/>
      <c r="K338" s="236"/>
      <c r="L338" s="236"/>
      <c r="M338" s="311">
        <f t="shared" si="48"/>
        <v>0</v>
      </c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60" t="str">
        <f t="shared" si="50"/>
        <v>нет</v>
      </c>
      <c r="AM338" s="260" t="str">
        <f t="shared" si="52"/>
        <v>нет</v>
      </c>
      <c r="AN338" s="260">
        <f t="shared" si="49"/>
        <v>0</v>
      </c>
      <c r="AO338" s="260" t="e">
        <f t="shared" si="51"/>
        <v>#VALUE!</v>
      </c>
    </row>
    <row r="339" spans="1:41">
      <c r="A339" s="264" t="e">
        <f t="shared" si="53"/>
        <v>#VALUE!</v>
      </c>
      <c r="B339" s="243">
        <v>336</v>
      </c>
      <c r="C339" s="244"/>
      <c r="D339" s="258" t="str">
        <f t="shared" si="46"/>
        <v/>
      </c>
      <c r="E339" s="236"/>
      <c r="F339" s="236"/>
      <c r="G339" s="244"/>
      <c r="H339" s="259" t="str">
        <f t="shared" si="47"/>
        <v/>
      </c>
      <c r="I339" s="236"/>
      <c r="J339" s="236"/>
      <c r="K339" s="236"/>
      <c r="L339" s="236"/>
      <c r="M339" s="311">
        <f t="shared" si="48"/>
        <v>0</v>
      </c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60" t="str">
        <f t="shared" si="50"/>
        <v>нет</v>
      </c>
      <c r="AM339" s="260" t="str">
        <f t="shared" si="52"/>
        <v>нет</v>
      </c>
      <c r="AN339" s="260">
        <f t="shared" si="49"/>
        <v>0</v>
      </c>
      <c r="AO339" s="260" t="e">
        <f t="shared" si="51"/>
        <v>#VALUE!</v>
      </c>
    </row>
    <row r="340" spans="1:41">
      <c r="A340" s="264" t="e">
        <f t="shared" si="53"/>
        <v>#VALUE!</v>
      </c>
      <c r="B340" s="243">
        <v>337</v>
      </c>
      <c r="C340" s="244"/>
      <c r="D340" s="258" t="str">
        <f t="shared" si="46"/>
        <v/>
      </c>
      <c r="E340" s="236"/>
      <c r="F340" s="236"/>
      <c r="G340" s="244"/>
      <c r="H340" s="259" t="str">
        <f t="shared" si="47"/>
        <v/>
      </c>
      <c r="I340" s="236"/>
      <c r="J340" s="236"/>
      <c r="K340" s="236"/>
      <c r="L340" s="236"/>
      <c r="M340" s="311">
        <f t="shared" si="48"/>
        <v>0</v>
      </c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60" t="str">
        <f t="shared" si="50"/>
        <v>нет</v>
      </c>
      <c r="AM340" s="260" t="str">
        <f t="shared" si="52"/>
        <v>нет</v>
      </c>
      <c r="AN340" s="260">
        <f t="shared" si="49"/>
        <v>0</v>
      </c>
      <c r="AO340" s="260" t="e">
        <f t="shared" si="51"/>
        <v>#VALUE!</v>
      </c>
    </row>
    <row r="341" spans="1:41">
      <c r="A341" s="264" t="e">
        <f t="shared" si="53"/>
        <v>#VALUE!</v>
      </c>
      <c r="B341" s="243">
        <v>338</v>
      </c>
      <c r="C341" s="244"/>
      <c r="D341" s="258" t="str">
        <f t="shared" si="46"/>
        <v/>
      </c>
      <c r="E341" s="236"/>
      <c r="F341" s="236"/>
      <c r="G341" s="244"/>
      <c r="H341" s="259" t="str">
        <f t="shared" si="47"/>
        <v/>
      </c>
      <c r="I341" s="236"/>
      <c r="J341" s="236"/>
      <c r="K341" s="236"/>
      <c r="L341" s="236"/>
      <c r="M341" s="311">
        <f t="shared" si="48"/>
        <v>0</v>
      </c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60" t="str">
        <f t="shared" si="50"/>
        <v>нет</v>
      </c>
      <c r="AM341" s="260" t="str">
        <f t="shared" si="52"/>
        <v>нет</v>
      </c>
      <c r="AN341" s="260">
        <f t="shared" si="49"/>
        <v>0</v>
      </c>
      <c r="AO341" s="260" t="e">
        <f t="shared" si="51"/>
        <v>#VALUE!</v>
      </c>
    </row>
    <row r="342" spans="1:41">
      <c r="A342" s="264" t="e">
        <f t="shared" si="53"/>
        <v>#VALUE!</v>
      </c>
      <c r="B342" s="243">
        <v>339</v>
      </c>
      <c r="C342" s="244"/>
      <c r="D342" s="258" t="str">
        <f t="shared" si="46"/>
        <v/>
      </c>
      <c r="E342" s="236"/>
      <c r="F342" s="236"/>
      <c r="G342" s="244"/>
      <c r="H342" s="259" t="str">
        <f t="shared" si="47"/>
        <v/>
      </c>
      <c r="I342" s="236"/>
      <c r="J342" s="236"/>
      <c r="K342" s="236"/>
      <c r="L342" s="236"/>
      <c r="M342" s="311">
        <f t="shared" si="48"/>
        <v>0</v>
      </c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60" t="str">
        <f t="shared" si="50"/>
        <v>нет</v>
      </c>
      <c r="AM342" s="260" t="str">
        <f t="shared" si="52"/>
        <v>нет</v>
      </c>
      <c r="AN342" s="260">
        <f t="shared" si="49"/>
        <v>0</v>
      </c>
      <c r="AO342" s="260" t="e">
        <f t="shared" si="51"/>
        <v>#VALUE!</v>
      </c>
    </row>
    <row r="343" spans="1:41">
      <c r="A343" s="264" t="e">
        <f t="shared" si="53"/>
        <v>#VALUE!</v>
      </c>
      <c r="B343" s="243">
        <v>340</v>
      </c>
      <c r="C343" s="244"/>
      <c r="D343" s="258" t="str">
        <f t="shared" si="46"/>
        <v/>
      </c>
      <c r="E343" s="236"/>
      <c r="F343" s="236"/>
      <c r="G343" s="244"/>
      <c r="H343" s="259" t="str">
        <f t="shared" si="47"/>
        <v/>
      </c>
      <c r="I343" s="236"/>
      <c r="J343" s="236"/>
      <c r="K343" s="236"/>
      <c r="L343" s="236"/>
      <c r="M343" s="311">
        <f t="shared" si="48"/>
        <v>0</v>
      </c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60" t="str">
        <f t="shared" si="50"/>
        <v>нет</v>
      </c>
      <c r="AM343" s="260" t="str">
        <f t="shared" si="52"/>
        <v>нет</v>
      </c>
      <c r="AN343" s="260">
        <f t="shared" si="49"/>
        <v>0</v>
      </c>
      <c r="AO343" s="260" t="e">
        <f t="shared" si="51"/>
        <v>#VALUE!</v>
      </c>
    </row>
    <row r="344" spans="1:41">
      <c r="A344" s="264" t="e">
        <f t="shared" si="53"/>
        <v>#VALUE!</v>
      </c>
      <c r="B344" s="243">
        <v>341</v>
      </c>
      <c r="C344" s="244"/>
      <c r="D344" s="258" t="str">
        <f t="shared" si="46"/>
        <v/>
      </c>
      <c r="E344" s="236"/>
      <c r="F344" s="236"/>
      <c r="G344" s="244"/>
      <c r="H344" s="259" t="str">
        <f t="shared" si="47"/>
        <v/>
      </c>
      <c r="I344" s="236"/>
      <c r="J344" s="236"/>
      <c r="K344" s="236"/>
      <c r="L344" s="236"/>
      <c r="M344" s="311">
        <f t="shared" si="48"/>
        <v>0</v>
      </c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60" t="str">
        <f t="shared" si="50"/>
        <v>нет</v>
      </c>
      <c r="AM344" s="260" t="str">
        <f t="shared" si="52"/>
        <v>нет</v>
      </c>
      <c r="AN344" s="260">
        <f t="shared" si="49"/>
        <v>0</v>
      </c>
      <c r="AO344" s="260" t="e">
        <f t="shared" si="51"/>
        <v>#VALUE!</v>
      </c>
    </row>
    <row r="345" spans="1:41">
      <c r="A345" s="264" t="e">
        <f t="shared" si="53"/>
        <v>#VALUE!</v>
      </c>
      <c r="B345" s="243">
        <v>342</v>
      </c>
      <c r="C345" s="244"/>
      <c r="D345" s="258" t="str">
        <f t="shared" si="46"/>
        <v/>
      </c>
      <c r="E345" s="236"/>
      <c r="F345" s="236"/>
      <c r="G345" s="244"/>
      <c r="H345" s="259" t="str">
        <f t="shared" si="47"/>
        <v/>
      </c>
      <c r="I345" s="236"/>
      <c r="J345" s="236"/>
      <c r="K345" s="236"/>
      <c r="L345" s="236"/>
      <c r="M345" s="311">
        <f t="shared" si="48"/>
        <v>0</v>
      </c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60" t="str">
        <f t="shared" si="50"/>
        <v>нет</v>
      </c>
      <c r="AM345" s="260" t="str">
        <f t="shared" si="52"/>
        <v>нет</v>
      </c>
      <c r="AN345" s="260">
        <f t="shared" si="49"/>
        <v>0</v>
      </c>
      <c r="AO345" s="260" t="e">
        <f t="shared" si="51"/>
        <v>#VALUE!</v>
      </c>
    </row>
    <row r="346" spans="1:41">
      <c r="A346" s="264" t="e">
        <f t="shared" si="53"/>
        <v>#VALUE!</v>
      </c>
      <c r="B346" s="243">
        <v>343</v>
      </c>
      <c r="C346" s="244"/>
      <c r="D346" s="258" t="str">
        <f t="shared" si="46"/>
        <v/>
      </c>
      <c r="E346" s="236"/>
      <c r="F346" s="236"/>
      <c r="G346" s="244"/>
      <c r="H346" s="259" t="str">
        <f t="shared" si="47"/>
        <v/>
      </c>
      <c r="I346" s="236"/>
      <c r="J346" s="236"/>
      <c r="K346" s="236"/>
      <c r="L346" s="236"/>
      <c r="M346" s="311">
        <f t="shared" si="48"/>
        <v>0</v>
      </c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60" t="str">
        <f t="shared" si="50"/>
        <v>нет</v>
      </c>
      <c r="AM346" s="260" t="str">
        <f t="shared" si="52"/>
        <v>нет</v>
      </c>
      <c r="AN346" s="260">
        <f t="shared" si="49"/>
        <v>0</v>
      </c>
      <c r="AO346" s="260" t="e">
        <f t="shared" si="51"/>
        <v>#VALUE!</v>
      </c>
    </row>
    <row r="347" spans="1:41">
      <c r="A347" s="264" t="e">
        <f t="shared" si="53"/>
        <v>#VALUE!</v>
      </c>
      <c r="B347" s="243">
        <v>344</v>
      </c>
      <c r="C347" s="244"/>
      <c r="D347" s="258" t="str">
        <f t="shared" si="46"/>
        <v/>
      </c>
      <c r="E347" s="236"/>
      <c r="F347" s="236"/>
      <c r="G347" s="244"/>
      <c r="H347" s="259" t="str">
        <f t="shared" si="47"/>
        <v/>
      </c>
      <c r="I347" s="236"/>
      <c r="J347" s="236"/>
      <c r="K347" s="236"/>
      <c r="L347" s="236"/>
      <c r="M347" s="311">
        <f t="shared" si="48"/>
        <v>0</v>
      </c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60" t="str">
        <f t="shared" si="50"/>
        <v>нет</v>
      </c>
      <c r="AM347" s="260" t="str">
        <f t="shared" si="52"/>
        <v>нет</v>
      </c>
      <c r="AN347" s="260">
        <f t="shared" si="49"/>
        <v>0</v>
      </c>
      <c r="AO347" s="260" t="e">
        <f t="shared" si="51"/>
        <v>#VALUE!</v>
      </c>
    </row>
    <row r="348" spans="1:41">
      <c r="A348" s="264" t="e">
        <f t="shared" si="53"/>
        <v>#VALUE!</v>
      </c>
      <c r="B348" s="243">
        <v>345</v>
      </c>
      <c r="C348" s="244"/>
      <c r="D348" s="258" t="str">
        <f t="shared" si="46"/>
        <v/>
      </c>
      <c r="E348" s="236"/>
      <c r="F348" s="236"/>
      <c r="G348" s="244"/>
      <c r="H348" s="259" t="str">
        <f t="shared" si="47"/>
        <v/>
      </c>
      <c r="I348" s="236"/>
      <c r="J348" s="236"/>
      <c r="K348" s="236"/>
      <c r="L348" s="236"/>
      <c r="M348" s="311">
        <f t="shared" si="48"/>
        <v>0</v>
      </c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60" t="str">
        <f t="shared" si="50"/>
        <v>нет</v>
      </c>
      <c r="AM348" s="260" t="str">
        <f t="shared" si="52"/>
        <v>нет</v>
      </c>
      <c r="AN348" s="260">
        <f t="shared" si="49"/>
        <v>0</v>
      </c>
      <c r="AO348" s="260" t="e">
        <f t="shared" si="51"/>
        <v>#VALUE!</v>
      </c>
    </row>
    <row r="349" spans="1:41">
      <c r="A349" s="264" t="e">
        <f t="shared" si="53"/>
        <v>#VALUE!</v>
      </c>
      <c r="B349" s="243">
        <v>346</v>
      </c>
      <c r="C349" s="244"/>
      <c r="D349" s="258" t="str">
        <f t="shared" si="46"/>
        <v/>
      </c>
      <c r="E349" s="236"/>
      <c r="F349" s="236"/>
      <c r="G349" s="244"/>
      <c r="H349" s="259" t="str">
        <f t="shared" si="47"/>
        <v/>
      </c>
      <c r="I349" s="236"/>
      <c r="J349" s="236"/>
      <c r="K349" s="236"/>
      <c r="L349" s="236"/>
      <c r="M349" s="311">
        <f t="shared" si="48"/>
        <v>0</v>
      </c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60" t="str">
        <f t="shared" si="50"/>
        <v>нет</v>
      </c>
      <c r="AM349" s="260" t="str">
        <f t="shared" si="52"/>
        <v>нет</v>
      </c>
      <c r="AN349" s="260">
        <f t="shared" si="49"/>
        <v>0</v>
      </c>
      <c r="AO349" s="260" t="e">
        <f t="shared" si="51"/>
        <v>#VALUE!</v>
      </c>
    </row>
    <row r="350" spans="1:41">
      <c r="A350" s="264" t="e">
        <f t="shared" si="53"/>
        <v>#VALUE!</v>
      </c>
      <c r="B350" s="243">
        <v>347</v>
      </c>
      <c r="C350" s="244"/>
      <c r="D350" s="258" t="str">
        <f t="shared" si="46"/>
        <v/>
      </c>
      <c r="E350" s="236"/>
      <c r="F350" s="236"/>
      <c r="G350" s="244"/>
      <c r="H350" s="259" t="str">
        <f t="shared" si="47"/>
        <v/>
      </c>
      <c r="I350" s="236"/>
      <c r="J350" s="236"/>
      <c r="K350" s="236"/>
      <c r="L350" s="236"/>
      <c r="M350" s="311">
        <f t="shared" si="48"/>
        <v>0</v>
      </c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60" t="str">
        <f t="shared" si="50"/>
        <v>нет</v>
      </c>
      <c r="AM350" s="260" t="str">
        <f t="shared" si="52"/>
        <v>нет</v>
      </c>
      <c r="AN350" s="260">
        <f t="shared" si="49"/>
        <v>0</v>
      </c>
      <c r="AO350" s="260" t="e">
        <f t="shared" si="51"/>
        <v>#VALUE!</v>
      </c>
    </row>
    <row r="351" spans="1:41">
      <c r="A351" s="264" t="e">
        <f t="shared" si="53"/>
        <v>#VALUE!</v>
      </c>
      <c r="B351" s="243">
        <v>348</v>
      </c>
      <c r="C351" s="244"/>
      <c r="D351" s="258" t="str">
        <f t="shared" si="46"/>
        <v/>
      </c>
      <c r="E351" s="236"/>
      <c r="F351" s="236"/>
      <c r="G351" s="244"/>
      <c r="H351" s="259" t="str">
        <f t="shared" si="47"/>
        <v/>
      </c>
      <c r="I351" s="236"/>
      <c r="J351" s="236"/>
      <c r="K351" s="236"/>
      <c r="L351" s="236"/>
      <c r="M351" s="311">
        <f t="shared" si="48"/>
        <v>0</v>
      </c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60" t="str">
        <f t="shared" si="50"/>
        <v>нет</v>
      </c>
      <c r="AM351" s="260" t="str">
        <f t="shared" si="52"/>
        <v>нет</v>
      </c>
      <c r="AN351" s="260">
        <f t="shared" si="49"/>
        <v>0</v>
      </c>
      <c r="AO351" s="260" t="e">
        <f t="shared" si="51"/>
        <v>#VALUE!</v>
      </c>
    </row>
    <row r="352" spans="1:41">
      <c r="A352" s="264" t="e">
        <f t="shared" si="53"/>
        <v>#VALUE!</v>
      </c>
      <c r="B352" s="243">
        <v>349</v>
      </c>
      <c r="C352" s="244"/>
      <c r="D352" s="258" t="str">
        <f t="shared" si="46"/>
        <v/>
      </c>
      <c r="E352" s="236"/>
      <c r="F352" s="236"/>
      <c r="G352" s="244"/>
      <c r="H352" s="259" t="str">
        <f t="shared" si="47"/>
        <v/>
      </c>
      <c r="I352" s="236"/>
      <c r="J352" s="236"/>
      <c r="K352" s="236"/>
      <c r="L352" s="236"/>
      <c r="M352" s="311">
        <f t="shared" si="48"/>
        <v>0</v>
      </c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60" t="str">
        <f t="shared" si="50"/>
        <v>нет</v>
      </c>
      <c r="AM352" s="260" t="str">
        <f t="shared" si="52"/>
        <v>нет</v>
      </c>
      <c r="AN352" s="260">
        <f t="shared" si="49"/>
        <v>0</v>
      </c>
      <c r="AO352" s="260" t="e">
        <f t="shared" si="51"/>
        <v>#VALUE!</v>
      </c>
    </row>
    <row r="353" spans="1:41">
      <c r="A353" s="264" t="e">
        <f t="shared" si="53"/>
        <v>#VALUE!</v>
      </c>
      <c r="B353" s="243">
        <v>350</v>
      </c>
      <c r="C353" s="244"/>
      <c r="D353" s="258" t="str">
        <f t="shared" si="46"/>
        <v/>
      </c>
      <c r="E353" s="236"/>
      <c r="F353" s="236"/>
      <c r="G353" s="244"/>
      <c r="H353" s="259" t="str">
        <f t="shared" si="47"/>
        <v/>
      </c>
      <c r="I353" s="236"/>
      <c r="J353" s="236"/>
      <c r="K353" s="236"/>
      <c r="L353" s="236"/>
      <c r="M353" s="311">
        <f t="shared" si="48"/>
        <v>0</v>
      </c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60" t="str">
        <f t="shared" si="50"/>
        <v>нет</v>
      </c>
      <c r="AM353" s="260" t="str">
        <f t="shared" si="52"/>
        <v>нет</v>
      </c>
      <c r="AN353" s="260">
        <f t="shared" si="49"/>
        <v>0</v>
      </c>
      <c r="AO353" s="260" t="e">
        <f t="shared" si="51"/>
        <v>#VALUE!</v>
      </c>
    </row>
    <row r="354" spans="1:41">
      <c r="A354" s="264" t="e">
        <f t="shared" si="53"/>
        <v>#VALUE!</v>
      </c>
      <c r="B354" s="243">
        <v>351</v>
      </c>
      <c r="C354" s="244"/>
      <c r="D354" s="258" t="str">
        <f t="shared" si="46"/>
        <v/>
      </c>
      <c r="E354" s="236"/>
      <c r="F354" s="236"/>
      <c r="G354" s="244"/>
      <c r="H354" s="259" t="str">
        <f t="shared" si="47"/>
        <v/>
      </c>
      <c r="I354" s="236"/>
      <c r="J354" s="236"/>
      <c r="K354" s="236"/>
      <c r="L354" s="236"/>
      <c r="M354" s="311">
        <f t="shared" si="48"/>
        <v>0</v>
      </c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60" t="str">
        <f t="shared" si="50"/>
        <v>нет</v>
      </c>
      <c r="AM354" s="260" t="str">
        <f t="shared" si="52"/>
        <v>нет</v>
      </c>
      <c r="AN354" s="260">
        <f t="shared" si="49"/>
        <v>0</v>
      </c>
      <c r="AO354" s="260" t="e">
        <f t="shared" si="51"/>
        <v>#VALUE!</v>
      </c>
    </row>
    <row r="355" spans="1:41">
      <c r="A355" s="264" t="e">
        <f t="shared" si="53"/>
        <v>#VALUE!</v>
      </c>
      <c r="B355" s="243">
        <v>352</v>
      </c>
      <c r="C355" s="244"/>
      <c r="D355" s="258" t="str">
        <f t="shared" si="46"/>
        <v/>
      </c>
      <c r="E355" s="236"/>
      <c r="F355" s="236"/>
      <c r="G355" s="244"/>
      <c r="H355" s="259" t="str">
        <f t="shared" si="47"/>
        <v/>
      </c>
      <c r="I355" s="236"/>
      <c r="J355" s="236"/>
      <c r="K355" s="236"/>
      <c r="L355" s="236"/>
      <c r="M355" s="311">
        <f t="shared" si="48"/>
        <v>0</v>
      </c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60" t="str">
        <f t="shared" si="50"/>
        <v>нет</v>
      </c>
      <c r="AM355" s="260" t="str">
        <f t="shared" si="52"/>
        <v>нет</v>
      </c>
      <c r="AN355" s="260">
        <f t="shared" si="49"/>
        <v>0</v>
      </c>
      <c r="AO355" s="260" t="e">
        <f t="shared" si="51"/>
        <v>#VALUE!</v>
      </c>
    </row>
    <row r="356" spans="1:41">
      <c r="A356" s="264" t="e">
        <f t="shared" si="53"/>
        <v>#VALUE!</v>
      </c>
      <c r="B356" s="243">
        <v>353</v>
      </c>
      <c r="C356" s="244"/>
      <c r="D356" s="258" t="str">
        <f t="shared" si="46"/>
        <v/>
      </c>
      <c r="E356" s="236"/>
      <c r="F356" s="236"/>
      <c r="G356" s="244"/>
      <c r="H356" s="259" t="str">
        <f t="shared" si="47"/>
        <v/>
      </c>
      <c r="I356" s="236"/>
      <c r="J356" s="236"/>
      <c r="K356" s="236"/>
      <c r="L356" s="236"/>
      <c r="M356" s="311">
        <f t="shared" si="48"/>
        <v>0</v>
      </c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60" t="str">
        <f t="shared" si="50"/>
        <v>нет</v>
      </c>
      <c r="AM356" s="260" t="str">
        <f t="shared" si="52"/>
        <v>нет</v>
      </c>
      <c r="AN356" s="260">
        <f t="shared" si="49"/>
        <v>0</v>
      </c>
      <c r="AO356" s="260" t="e">
        <f t="shared" si="51"/>
        <v>#VALUE!</v>
      </c>
    </row>
    <row r="357" spans="1:41">
      <c r="A357" s="264" t="e">
        <f t="shared" si="53"/>
        <v>#VALUE!</v>
      </c>
      <c r="B357" s="243">
        <v>354</v>
      </c>
      <c r="C357" s="244"/>
      <c r="D357" s="258" t="str">
        <f t="shared" si="46"/>
        <v/>
      </c>
      <c r="E357" s="236"/>
      <c r="F357" s="236"/>
      <c r="G357" s="244"/>
      <c r="H357" s="259" t="str">
        <f t="shared" si="47"/>
        <v/>
      </c>
      <c r="I357" s="236"/>
      <c r="J357" s="236"/>
      <c r="K357" s="236"/>
      <c r="L357" s="236"/>
      <c r="M357" s="311">
        <f t="shared" si="48"/>
        <v>0</v>
      </c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60" t="str">
        <f t="shared" si="50"/>
        <v>нет</v>
      </c>
      <c r="AM357" s="260" t="str">
        <f t="shared" si="52"/>
        <v>нет</v>
      </c>
      <c r="AN357" s="260">
        <f t="shared" si="49"/>
        <v>0</v>
      </c>
      <c r="AO357" s="260" t="e">
        <f t="shared" si="51"/>
        <v>#VALUE!</v>
      </c>
    </row>
    <row r="358" spans="1:41">
      <c r="A358" s="264" t="e">
        <f t="shared" si="53"/>
        <v>#VALUE!</v>
      </c>
      <c r="B358" s="243">
        <v>355</v>
      </c>
      <c r="C358" s="244"/>
      <c r="D358" s="258" t="str">
        <f t="shared" si="46"/>
        <v/>
      </c>
      <c r="E358" s="236"/>
      <c r="F358" s="236"/>
      <c r="G358" s="244"/>
      <c r="H358" s="259" t="str">
        <f t="shared" si="47"/>
        <v/>
      </c>
      <c r="I358" s="236"/>
      <c r="J358" s="236"/>
      <c r="K358" s="236"/>
      <c r="L358" s="236"/>
      <c r="M358" s="311">
        <f t="shared" si="48"/>
        <v>0</v>
      </c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60" t="str">
        <f t="shared" si="50"/>
        <v>нет</v>
      </c>
      <c r="AM358" s="260" t="str">
        <f t="shared" si="52"/>
        <v>нет</v>
      </c>
      <c r="AN358" s="260">
        <f t="shared" si="49"/>
        <v>0</v>
      </c>
      <c r="AO358" s="260" t="e">
        <f t="shared" si="51"/>
        <v>#VALUE!</v>
      </c>
    </row>
    <row r="359" spans="1:41">
      <c r="A359" s="264" t="e">
        <f t="shared" si="53"/>
        <v>#VALUE!</v>
      </c>
      <c r="B359" s="243">
        <v>356</v>
      </c>
      <c r="C359" s="244"/>
      <c r="D359" s="258" t="str">
        <f t="shared" si="46"/>
        <v/>
      </c>
      <c r="E359" s="236"/>
      <c r="F359" s="236"/>
      <c r="G359" s="244"/>
      <c r="H359" s="259" t="str">
        <f t="shared" si="47"/>
        <v/>
      </c>
      <c r="I359" s="236"/>
      <c r="J359" s="236"/>
      <c r="K359" s="236"/>
      <c r="L359" s="236"/>
      <c r="M359" s="311">
        <f t="shared" si="48"/>
        <v>0</v>
      </c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60" t="str">
        <f t="shared" si="50"/>
        <v>нет</v>
      </c>
      <c r="AM359" s="260" t="str">
        <f t="shared" si="52"/>
        <v>нет</v>
      </c>
      <c r="AN359" s="260">
        <f t="shared" si="49"/>
        <v>0</v>
      </c>
      <c r="AO359" s="260" t="e">
        <f t="shared" si="51"/>
        <v>#VALUE!</v>
      </c>
    </row>
    <row r="360" spans="1:41">
      <c r="A360" s="264" t="e">
        <f t="shared" si="53"/>
        <v>#VALUE!</v>
      </c>
      <c r="B360" s="243">
        <v>357</v>
      </c>
      <c r="C360" s="244"/>
      <c r="D360" s="258" t="str">
        <f t="shared" si="46"/>
        <v/>
      </c>
      <c r="E360" s="236"/>
      <c r="F360" s="236"/>
      <c r="G360" s="244"/>
      <c r="H360" s="259" t="str">
        <f t="shared" si="47"/>
        <v/>
      </c>
      <c r="I360" s="236"/>
      <c r="J360" s="236"/>
      <c r="K360" s="236"/>
      <c r="L360" s="236"/>
      <c r="M360" s="311">
        <f t="shared" si="48"/>
        <v>0</v>
      </c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60" t="str">
        <f t="shared" si="50"/>
        <v>нет</v>
      </c>
      <c r="AM360" s="260" t="str">
        <f t="shared" si="52"/>
        <v>нет</v>
      </c>
      <c r="AN360" s="260">
        <f t="shared" si="49"/>
        <v>0</v>
      </c>
      <c r="AO360" s="260" t="e">
        <f t="shared" si="51"/>
        <v>#VALUE!</v>
      </c>
    </row>
    <row r="361" spans="1:41">
      <c r="A361" s="264" t="e">
        <f t="shared" si="53"/>
        <v>#VALUE!</v>
      </c>
      <c r="B361" s="243">
        <v>358</v>
      </c>
      <c r="C361" s="244"/>
      <c r="D361" s="258" t="str">
        <f t="shared" si="46"/>
        <v/>
      </c>
      <c r="E361" s="236"/>
      <c r="F361" s="236"/>
      <c r="G361" s="244"/>
      <c r="H361" s="259" t="str">
        <f t="shared" si="47"/>
        <v/>
      </c>
      <c r="I361" s="236"/>
      <c r="J361" s="236"/>
      <c r="K361" s="236"/>
      <c r="L361" s="236"/>
      <c r="M361" s="311">
        <f t="shared" si="48"/>
        <v>0</v>
      </c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60" t="str">
        <f t="shared" si="50"/>
        <v>нет</v>
      </c>
      <c r="AM361" s="260" t="str">
        <f t="shared" si="52"/>
        <v>нет</v>
      </c>
      <c r="AN361" s="260">
        <f t="shared" si="49"/>
        <v>0</v>
      </c>
      <c r="AO361" s="260" t="e">
        <f t="shared" si="51"/>
        <v>#VALUE!</v>
      </c>
    </row>
    <row r="362" spans="1:41">
      <c r="A362" s="264" t="e">
        <f t="shared" si="53"/>
        <v>#VALUE!</v>
      </c>
      <c r="B362" s="243">
        <v>359</v>
      </c>
      <c r="C362" s="244"/>
      <c r="D362" s="258" t="str">
        <f t="shared" si="46"/>
        <v/>
      </c>
      <c r="E362" s="236"/>
      <c r="F362" s="236"/>
      <c r="G362" s="244"/>
      <c r="H362" s="259" t="str">
        <f t="shared" si="47"/>
        <v/>
      </c>
      <c r="I362" s="236"/>
      <c r="J362" s="236"/>
      <c r="K362" s="236"/>
      <c r="L362" s="236"/>
      <c r="M362" s="311">
        <f t="shared" si="48"/>
        <v>0</v>
      </c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60" t="str">
        <f t="shared" si="50"/>
        <v>нет</v>
      </c>
      <c r="AM362" s="260" t="str">
        <f t="shared" si="52"/>
        <v>нет</v>
      </c>
      <c r="AN362" s="260">
        <f t="shared" si="49"/>
        <v>0</v>
      </c>
      <c r="AO362" s="260" t="e">
        <f t="shared" si="51"/>
        <v>#VALUE!</v>
      </c>
    </row>
    <row r="363" spans="1:41">
      <c r="A363" s="264" t="e">
        <f t="shared" si="53"/>
        <v>#VALUE!</v>
      </c>
      <c r="B363" s="243">
        <v>360</v>
      </c>
      <c r="C363" s="244"/>
      <c r="D363" s="258" t="str">
        <f t="shared" si="46"/>
        <v/>
      </c>
      <c r="E363" s="236"/>
      <c r="F363" s="236"/>
      <c r="G363" s="244"/>
      <c r="H363" s="259" t="str">
        <f t="shared" si="47"/>
        <v/>
      </c>
      <c r="I363" s="236"/>
      <c r="J363" s="236"/>
      <c r="K363" s="236"/>
      <c r="L363" s="236"/>
      <c r="M363" s="311">
        <f t="shared" si="48"/>
        <v>0</v>
      </c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60" t="str">
        <f t="shared" si="50"/>
        <v>нет</v>
      </c>
      <c r="AM363" s="260" t="str">
        <f t="shared" si="52"/>
        <v>нет</v>
      </c>
      <c r="AN363" s="260">
        <f t="shared" si="49"/>
        <v>0</v>
      </c>
      <c r="AO363" s="260" t="e">
        <f t="shared" si="51"/>
        <v>#VALUE!</v>
      </c>
    </row>
    <row r="364" spans="1:41">
      <c r="A364" s="264" t="e">
        <f t="shared" si="53"/>
        <v>#VALUE!</v>
      </c>
      <c r="B364" s="243">
        <v>361</v>
      </c>
      <c r="C364" s="244"/>
      <c r="D364" s="258" t="str">
        <f t="shared" si="46"/>
        <v/>
      </c>
      <c r="E364" s="236"/>
      <c r="F364" s="236"/>
      <c r="G364" s="244"/>
      <c r="H364" s="259" t="str">
        <f t="shared" si="47"/>
        <v/>
      </c>
      <c r="I364" s="236"/>
      <c r="J364" s="236"/>
      <c r="K364" s="236"/>
      <c r="L364" s="236"/>
      <c r="M364" s="311">
        <f t="shared" si="48"/>
        <v>0</v>
      </c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60" t="str">
        <f t="shared" si="50"/>
        <v>нет</v>
      </c>
      <c r="AM364" s="260" t="str">
        <f t="shared" si="52"/>
        <v>нет</v>
      </c>
      <c r="AN364" s="260">
        <f t="shared" si="49"/>
        <v>0</v>
      </c>
      <c r="AO364" s="260" t="e">
        <f t="shared" si="51"/>
        <v>#VALUE!</v>
      </c>
    </row>
    <row r="365" spans="1:41">
      <c r="A365" s="264" t="e">
        <f t="shared" si="53"/>
        <v>#VALUE!</v>
      </c>
      <c r="B365" s="243">
        <v>362</v>
      </c>
      <c r="C365" s="244"/>
      <c r="D365" s="258" t="str">
        <f t="shared" si="46"/>
        <v/>
      </c>
      <c r="E365" s="236"/>
      <c r="F365" s="236"/>
      <c r="G365" s="244"/>
      <c r="H365" s="259" t="str">
        <f t="shared" si="47"/>
        <v/>
      </c>
      <c r="I365" s="236"/>
      <c r="J365" s="236"/>
      <c r="K365" s="236"/>
      <c r="L365" s="236"/>
      <c r="M365" s="311">
        <f t="shared" si="48"/>
        <v>0</v>
      </c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60" t="str">
        <f t="shared" si="50"/>
        <v>нет</v>
      </c>
      <c r="AM365" s="260" t="str">
        <f t="shared" si="52"/>
        <v>нет</v>
      </c>
      <c r="AN365" s="260">
        <f t="shared" si="49"/>
        <v>0</v>
      </c>
      <c r="AO365" s="260" t="e">
        <f t="shared" si="51"/>
        <v>#VALUE!</v>
      </c>
    </row>
    <row r="366" spans="1:41">
      <c r="A366" s="264" t="e">
        <f t="shared" si="53"/>
        <v>#VALUE!</v>
      </c>
      <c r="B366" s="243">
        <v>363</v>
      </c>
      <c r="C366" s="244"/>
      <c r="D366" s="258" t="str">
        <f t="shared" si="46"/>
        <v/>
      </c>
      <c r="E366" s="236"/>
      <c r="F366" s="236"/>
      <c r="G366" s="244"/>
      <c r="H366" s="259" t="str">
        <f t="shared" si="47"/>
        <v/>
      </c>
      <c r="I366" s="236"/>
      <c r="J366" s="236"/>
      <c r="K366" s="236"/>
      <c r="L366" s="236"/>
      <c r="M366" s="311">
        <f t="shared" si="48"/>
        <v>0</v>
      </c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60" t="str">
        <f t="shared" si="50"/>
        <v>нет</v>
      </c>
      <c r="AM366" s="260" t="str">
        <f t="shared" si="52"/>
        <v>нет</v>
      </c>
      <c r="AN366" s="260">
        <f t="shared" si="49"/>
        <v>0</v>
      </c>
      <c r="AO366" s="260" t="e">
        <f t="shared" si="51"/>
        <v>#VALUE!</v>
      </c>
    </row>
    <row r="367" spans="1:41">
      <c r="A367" s="264" t="e">
        <f t="shared" si="53"/>
        <v>#VALUE!</v>
      </c>
      <c r="B367" s="243">
        <v>364</v>
      </c>
      <c r="C367" s="244"/>
      <c r="D367" s="258" t="str">
        <f t="shared" si="46"/>
        <v/>
      </c>
      <c r="E367" s="236"/>
      <c r="F367" s="236"/>
      <c r="G367" s="244"/>
      <c r="H367" s="259" t="str">
        <f t="shared" si="47"/>
        <v/>
      </c>
      <c r="I367" s="236"/>
      <c r="J367" s="236"/>
      <c r="K367" s="236"/>
      <c r="L367" s="236"/>
      <c r="M367" s="311">
        <f t="shared" si="48"/>
        <v>0</v>
      </c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60" t="str">
        <f t="shared" si="50"/>
        <v>нет</v>
      </c>
      <c r="AM367" s="260" t="str">
        <f t="shared" si="52"/>
        <v>нет</v>
      </c>
      <c r="AN367" s="260">
        <f t="shared" si="49"/>
        <v>0</v>
      </c>
      <c r="AO367" s="260" t="e">
        <f t="shared" si="51"/>
        <v>#VALUE!</v>
      </c>
    </row>
    <row r="368" spans="1:41">
      <c r="A368" s="264" t="e">
        <f t="shared" si="53"/>
        <v>#VALUE!</v>
      </c>
      <c r="B368" s="243">
        <v>365</v>
      </c>
      <c r="C368" s="244"/>
      <c r="D368" s="258" t="str">
        <f t="shared" si="46"/>
        <v/>
      </c>
      <c r="E368" s="236"/>
      <c r="F368" s="236"/>
      <c r="G368" s="244"/>
      <c r="H368" s="259" t="str">
        <f t="shared" si="47"/>
        <v/>
      </c>
      <c r="I368" s="236"/>
      <c r="J368" s="236"/>
      <c r="K368" s="236"/>
      <c r="L368" s="236"/>
      <c r="M368" s="311">
        <f t="shared" si="48"/>
        <v>0</v>
      </c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60" t="str">
        <f t="shared" si="50"/>
        <v>нет</v>
      </c>
      <c r="AM368" s="260" t="str">
        <f t="shared" si="52"/>
        <v>нет</v>
      </c>
      <c r="AN368" s="260">
        <f t="shared" si="49"/>
        <v>0</v>
      </c>
      <c r="AO368" s="260" t="e">
        <f t="shared" si="51"/>
        <v>#VALUE!</v>
      </c>
    </row>
    <row r="369" spans="1:41">
      <c r="A369" s="264" t="e">
        <f t="shared" si="53"/>
        <v>#VALUE!</v>
      </c>
      <c r="B369" s="243">
        <v>366</v>
      </c>
      <c r="C369" s="244"/>
      <c r="D369" s="258" t="str">
        <f t="shared" si="46"/>
        <v/>
      </c>
      <c r="E369" s="236"/>
      <c r="F369" s="236"/>
      <c r="G369" s="244"/>
      <c r="H369" s="259" t="str">
        <f t="shared" si="47"/>
        <v/>
      </c>
      <c r="I369" s="236"/>
      <c r="J369" s="236"/>
      <c r="K369" s="236"/>
      <c r="L369" s="236"/>
      <c r="M369" s="311">
        <f t="shared" si="48"/>
        <v>0</v>
      </c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60" t="str">
        <f t="shared" si="50"/>
        <v>нет</v>
      </c>
      <c r="AM369" s="260" t="str">
        <f t="shared" si="52"/>
        <v>нет</v>
      </c>
      <c r="AN369" s="260">
        <f t="shared" si="49"/>
        <v>0</v>
      </c>
      <c r="AO369" s="260" t="e">
        <f t="shared" si="51"/>
        <v>#VALUE!</v>
      </c>
    </row>
    <row r="370" spans="1:41">
      <c r="A370" s="264" t="e">
        <f t="shared" si="53"/>
        <v>#VALUE!</v>
      </c>
      <c r="B370" s="243">
        <v>367</v>
      </c>
      <c r="C370" s="244"/>
      <c r="D370" s="258" t="str">
        <f t="shared" si="46"/>
        <v/>
      </c>
      <c r="E370" s="236"/>
      <c r="F370" s="236"/>
      <c r="G370" s="244"/>
      <c r="H370" s="259" t="str">
        <f t="shared" si="47"/>
        <v/>
      </c>
      <c r="I370" s="236"/>
      <c r="J370" s="236"/>
      <c r="K370" s="236"/>
      <c r="L370" s="236"/>
      <c r="M370" s="311">
        <f t="shared" si="48"/>
        <v>0</v>
      </c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60" t="str">
        <f t="shared" si="50"/>
        <v>нет</v>
      </c>
      <c r="AM370" s="260" t="str">
        <f t="shared" si="52"/>
        <v>нет</v>
      </c>
      <c r="AN370" s="260">
        <f t="shared" si="49"/>
        <v>0</v>
      </c>
      <c r="AO370" s="260" t="e">
        <f t="shared" si="51"/>
        <v>#VALUE!</v>
      </c>
    </row>
    <row r="371" spans="1:41">
      <c r="A371" s="264" t="e">
        <f t="shared" si="53"/>
        <v>#VALUE!</v>
      </c>
      <c r="B371" s="243">
        <v>368</v>
      </c>
      <c r="C371" s="244"/>
      <c r="D371" s="258" t="str">
        <f t="shared" si="46"/>
        <v/>
      </c>
      <c r="E371" s="236"/>
      <c r="F371" s="236"/>
      <c r="G371" s="244"/>
      <c r="H371" s="259" t="str">
        <f t="shared" si="47"/>
        <v/>
      </c>
      <c r="I371" s="236"/>
      <c r="J371" s="236"/>
      <c r="K371" s="236"/>
      <c r="L371" s="236"/>
      <c r="M371" s="311">
        <f t="shared" si="48"/>
        <v>0</v>
      </c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60" t="str">
        <f t="shared" si="50"/>
        <v>нет</v>
      </c>
      <c r="AM371" s="260" t="str">
        <f t="shared" si="52"/>
        <v>нет</v>
      </c>
      <c r="AN371" s="260">
        <f t="shared" si="49"/>
        <v>0</v>
      </c>
      <c r="AO371" s="260" t="e">
        <f t="shared" si="51"/>
        <v>#VALUE!</v>
      </c>
    </row>
    <row r="372" spans="1:41">
      <c r="A372" s="264" t="e">
        <f t="shared" si="53"/>
        <v>#VALUE!</v>
      </c>
      <c r="B372" s="243">
        <v>369</v>
      </c>
      <c r="C372" s="244"/>
      <c r="D372" s="258" t="str">
        <f t="shared" si="46"/>
        <v/>
      </c>
      <c r="E372" s="236"/>
      <c r="F372" s="236"/>
      <c r="G372" s="244"/>
      <c r="H372" s="259" t="str">
        <f t="shared" si="47"/>
        <v/>
      </c>
      <c r="I372" s="236"/>
      <c r="J372" s="236"/>
      <c r="K372" s="236"/>
      <c r="L372" s="236"/>
      <c r="M372" s="311">
        <f t="shared" si="48"/>
        <v>0</v>
      </c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60" t="str">
        <f t="shared" si="50"/>
        <v>нет</v>
      </c>
      <c r="AM372" s="260" t="str">
        <f t="shared" si="52"/>
        <v>нет</v>
      </c>
      <c r="AN372" s="260">
        <f t="shared" si="49"/>
        <v>0</v>
      </c>
      <c r="AO372" s="260" t="e">
        <f t="shared" si="51"/>
        <v>#VALUE!</v>
      </c>
    </row>
    <row r="373" spans="1:41">
      <c r="A373" s="264" t="e">
        <f t="shared" si="53"/>
        <v>#VALUE!</v>
      </c>
      <c r="B373" s="243">
        <v>370</v>
      </c>
      <c r="C373" s="244"/>
      <c r="D373" s="258" t="str">
        <f t="shared" si="46"/>
        <v/>
      </c>
      <c r="E373" s="236"/>
      <c r="F373" s="236"/>
      <c r="G373" s="244"/>
      <c r="H373" s="259" t="str">
        <f t="shared" si="47"/>
        <v/>
      </c>
      <c r="I373" s="236"/>
      <c r="J373" s="236"/>
      <c r="K373" s="236"/>
      <c r="L373" s="236"/>
      <c r="M373" s="311">
        <f t="shared" si="48"/>
        <v>0</v>
      </c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60" t="str">
        <f t="shared" si="50"/>
        <v>нет</v>
      </c>
      <c r="AM373" s="260" t="str">
        <f t="shared" si="52"/>
        <v>нет</v>
      </c>
      <c r="AN373" s="260">
        <f t="shared" si="49"/>
        <v>0</v>
      </c>
      <c r="AO373" s="260" t="e">
        <f t="shared" si="51"/>
        <v>#VALUE!</v>
      </c>
    </row>
    <row r="374" spans="1:41">
      <c r="A374" s="264" t="e">
        <f t="shared" si="53"/>
        <v>#VALUE!</v>
      </c>
      <c r="B374" s="243">
        <v>371</v>
      </c>
      <c r="C374" s="244"/>
      <c r="D374" s="258" t="str">
        <f t="shared" si="46"/>
        <v/>
      </c>
      <c r="E374" s="236"/>
      <c r="F374" s="236"/>
      <c r="G374" s="244"/>
      <c r="H374" s="259" t="str">
        <f t="shared" si="47"/>
        <v/>
      </c>
      <c r="I374" s="236"/>
      <c r="J374" s="236"/>
      <c r="K374" s="236"/>
      <c r="L374" s="236"/>
      <c r="M374" s="311">
        <f t="shared" si="48"/>
        <v>0</v>
      </c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60" t="str">
        <f t="shared" si="50"/>
        <v>нет</v>
      </c>
      <c r="AM374" s="260" t="str">
        <f t="shared" si="52"/>
        <v>нет</v>
      </c>
      <c r="AN374" s="260">
        <f t="shared" si="49"/>
        <v>0</v>
      </c>
      <c r="AO374" s="260" t="e">
        <f t="shared" si="51"/>
        <v>#VALUE!</v>
      </c>
    </row>
    <row r="375" spans="1:41">
      <c r="A375" s="264" t="e">
        <f t="shared" si="53"/>
        <v>#VALUE!</v>
      </c>
      <c r="B375" s="243">
        <v>372</v>
      </c>
      <c r="C375" s="244"/>
      <c r="D375" s="258" t="str">
        <f t="shared" si="46"/>
        <v/>
      </c>
      <c r="E375" s="236"/>
      <c r="F375" s="236"/>
      <c r="G375" s="244"/>
      <c r="H375" s="259" t="str">
        <f t="shared" si="47"/>
        <v/>
      </c>
      <c r="I375" s="236"/>
      <c r="J375" s="236"/>
      <c r="K375" s="236"/>
      <c r="L375" s="236"/>
      <c r="M375" s="311">
        <f t="shared" si="48"/>
        <v>0</v>
      </c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60" t="str">
        <f t="shared" si="50"/>
        <v>нет</v>
      </c>
      <c r="AM375" s="260" t="str">
        <f t="shared" si="52"/>
        <v>нет</v>
      </c>
      <c r="AN375" s="260">
        <f t="shared" si="49"/>
        <v>0</v>
      </c>
      <c r="AO375" s="260" t="e">
        <f t="shared" si="51"/>
        <v>#VALUE!</v>
      </c>
    </row>
    <row r="376" spans="1:41">
      <c r="A376" s="264" t="e">
        <f t="shared" si="53"/>
        <v>#VALUE!</v>
      </c>
      <c r="B376" s="243">
        <v>373</v>
      </c>
      <c r="C376" s="244"/>
      <c r="D376" s="258" t="str">
        <f t="shared" si="46"/>
        <v/>
      </c>
      <c r="E376" s="236"/>
      <c r="F376" s="236"/>
      <c r="G376" s="244"/>
      <c r="H376" s="259" t="str">
        <f t="shared" si="47"/>
        <v/>
      </c>
      <c r="I376" s="236"/>
      <c r="J376" s="236"/>
      <c r="K376" s="236"/>
      <c r="L376" s="236"/>
      <c r="M376" s="311">
        <f t="shared" si="48"/>
        <v>0</v>
      </c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60" t="str">
        <f t="shared" si="50"/>
        <v>нет</v>
      </c>
      <c r="AM376" s="260" t="str">
        <f t="shared" si="52"/>
        <v>нет</v>
      </c>
      <c r="AN376" s="260">
        <f t="shared" si="49"/>
        <v>0</v>
      </c>
      <c r="AO376" s="260" t="e">
        <f t="shared" si="51"/>
        <v>#VALUE!</v>
      </c>
    </row>
    <row r="377" spans="1:41">
      <c r="A377" s="264" t="e">
        <f t="shared" si="53"/>
        <v>#VALUE!</v>
      </c>
      <c r="B377" s="243">
        <v>374</v>
      </c>
      <c r="C377" s="244"/>
      <c r="D377" s="258" t="str">
        <f t="shared" si="46"/>
        <v/>
      </c>
      <c r="E377" s="236"/>
      <c r="F377" s="236"/>
      <c r="G377" s="244"/>
      <c r="H377" s="259" t="str">
        <f t="shared" si="47"/>
        <v/>
      </c>
      <c r="I377" s="236"/>
      <c r="J377" s="236"/>
      <c r="K377" s="236"/>
      <c r="L377" s="236"/>
      <c r="M377" s="311">
        <f t="shared" si="48"/>
        <v>0</v>
      </c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60" t="str">
        <f t="shared" si="50"/>
        <v>нет</v>
      </c>
      <c r="AM377" s="260" t="str">
        <f t="shared" si="52"/>
        <v>нет</v>
      </c>
      <c r="AN377" s="260">
        <f t="shared" si="49"/>
        <v>0</v>
      </c>
      <c r="AO377" s="260" t="e">
        <f t="shared" si="51"/>
        <v>#VALUE!</v>
      </c>
    </row>
    <row r="378" spans="1:41">
      <c r="A378" s="264" t="e">
        <f t="shared" si="53"/>
        <v>#VALUE!</v>
      </c>
      <c r="B378" s="243">
        <v>375</v>
      </c>
      <c r="C378" s="244"/>
      <c r="D378" s="258" t="str">
        <f t="shared" si="46"/>
        <v/>
      </c>
      <c r="E378" s="236"/>
      <c r="F378" s="236"/>
      <c r="G378" s="244"/>
      <c r="H378" s="259" t="str">
        <f t="shared" si="47"/>
        <v/>
      </c>
      <c r="I378" s="236"/>
      <c r="J378" s="236"/>
      <c r="K378" s="236"/>
      <c r="L378" s="236"/>
      <c r="M378" s="311">
        <f t="shared" si="48"/>
        <v>0</v>
      </c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60" t="str">
        <f t="shared" si="50"/>
        <v>нет</v>
      </c>
      <c r="AM378" s="260" t="str">
        <f t="shared" si="52"/>
        <v>нет</v>
      </c>
      <c r="AN378" s="260">
        <f t="shared" si="49"/>
        <v>0</v>
      </c>
      <c r="AO378" s="260" t="e">
        <f t="shared" si="51"/>
        <v>#VALUE!</v>
      </c>
    </row>
    <row r="379" spans="1:41">
      <c r="A379" s="264" t="e">
        <f t="shared" si="53"/>
        <v>#VALUE!</v>
      </c>
      <c r="B379" s="243">
        <v>376</v>
      </c>
      <c r="C379" s="244"/>
      <c r="D379" s="258" t="str">
        <f t="shared" si="46"/>
        <v/>
      </c>
      <c r="E379" s="236"/>
      <c r="F379" s="236"/>
      <c r="G379" s="244"/>
      <c r="H379" s="259" t="str">
        <f t="shared" si="47"/>
        <v/>
      </c>
      <c r="I379" s="236"/>
      <c r="J379" s="236"/>
      <c r="K379" s="236"/>
      <c r="L379" s="236"/>
      <c r="M379" s="311">
        <f t="shared" si="48"/>
        <v>0</v>
      </c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60" t="str">
        <f t="shared" si="50"/>
        <v>нет</v>
      </c>
      <c r="AM379" s="260" t="str">
        <f t="shared" si="52"/>
        <v>нет</v>
      </c>
      <c r="AN379" s="260">
        <f t="shared" si="49"/>
        <v>0</v>
      </c>
      <c r="AO379" s="260" t="e">
        <f t="shared" si="51"/>
        <v>#VALUE!</v>
      </c>
    </row>
    <row r="380" spans="1:41">
      <c r="A380" s="264" t="e">
        <f t="shared" si="53"/>
        <v>#VALUE!</v>
      </c>
      <c r="B380" s="243">
        <v>377</v>
      </c>
      <c r="C380" s="244"/>
      <c r="D380" s="258" t="str">
        <f t="shared" si="46"/>
        <v/>
      </c>
      <c r="E380" s="236"/>
      <c r="F380" s="236"/>
      <c r="G380" s="244"/>
      <c r="H380" s="259" t="str">
        <f t="shared" si="47"/>
        <v/>
      </c>
      <c r="I380" s="236"/>
      <c r="J380" s="236"/>
      <c r="K380" s="236"/>
      <c r="L380" s="236"/>
      <c r="M380" s="311">
        <f t="shared" si="48"/>
        <v>0</v>
      </c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60" t="str">
        <f t="shared" si="50"/>
        <v>нет</v>
      </c>
      <c r="AM380" s="260" t="str">
        <f t="shared" si="52"/>
        <v>нет</v>
      </c>
      <c r="AN380" s="260">
        <f t="shared" si="49"/>
        <v>0</v>
      </c>
      <c r="AO380" s="260" t="e">
        <f t="shared" si="51"/>
        <v>#VALUE!</v>
      </c>
    </row>
    <row r="381" spans="1:41">
      <c r="A381" s="264" t="e">
        <f t="shared" si="53"/>
        <v>#VALUE!</v>
      </c>
      <c r="B381" s="243">
        <v>378</v>
      </c>
      <c r="C381" s="244"/>
      <c r="D381" s="258" t="str">
        <f t="shared" si="46"/>
        <v/>
      </c>
      <c r="E381" s="236"/>
      <c r="F381" s="236"/>
      <c r="G381" s="244"/>
      <c r="H381" s="259" t="str">
        <f t="shared" si="47"/>
        <v/>
      </c>
      <c r="I381" s="236"/>
      <c r="J381" s="236"/>
      <c r="K381" s="236"/>
      <c r="L381" s="236"/>
      <c r="M381" s="311">
        <f t="shared" si="48"/>
        <v>0</v>
      </c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60" t="str">
        <f t="shared" si="50"/>
        <v>нет</v>
      </c>
      <c r="AM381" s="260" t="str">
        <f t="shared" si="52"/>
        <v>нет</v>
      </c>
      <c r="AN381" s="260">
        <f t="shared" si="49"/>
        <v>0</v>
      </c>
      <c r="AO381" s="260" t="e">
        <f t="shared" si="51"/>
        <v>#VALUE!</v>
      </c>
    </row>
    <row r="382" spans="1:41">
      <c r="A382" s="264" t="e">
        <f t="shared" si="53"/>
        <v>#VALUE!</v>
      </c>
      <c r="B382" s="243">
        <v>379</v>
      </c>
      <c r="C382" s="244"/>
      <c r="D382" s="258" t="str">
        <f t="shared" si="46"/>
        <v/>
      </c>
      <c r="E382" s="236"/>
      <c r="F382" s="236"/>
      <c r="G382" s="244"/>
      <c r="H382" s="259" t="str">
        <f t="shared" si="47"/>
        <v/>
      </c>
      <c r="I382" s="236"/>
      <c r="J382" s="236"/>
      <c r="K382" s="236"/>
      <c r="L382" s="236"/>
      <c r="M382" s="311">
        <f t="shared" si="48"/>
        <v>0</v>
      </c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60" t="str">
        <f t="shared" si="50"/>
        <v>нет</v>
      </c>
      <c r="AM382" s="260" t="str">
        <f t="shared" si="52"/>
        <v>нет</v>
      </c>
      <c r="AN382" s="260">
        <f t="shared" si="49"/>
        <v>0</v>
      </c>
      <c r="AO382" s="260" t="e">
        <f t="shared" si="51"/>
        <v>#VALUE!</v>
      </c>
    </row>
    <row r="383" spans="1:41">
      <c r="A383" s="264" t="e">
        <f t="shared" si="53"/>
        <v>#VALUE!</v>
      </c>
      <c r="B383" s="243">
        <v>380</v>
      </c>
      <c r="C383" s="244"/>
      <c r="D383" s="258" t="str">
        <f t="shared" ref="D383:D446" si="54">IFERROR(VLOOKUP(C383,msu,2,0),"")</f>
        <v/>
      </c>
      <c r="E383" s="236"/>
      <c r="F383" s="236"/>
      <c r="G383" s="244"/>
      <c r="H383" s="259" t="str">
        <f t="shared" ref="H383:H446" si="55">IFERROR(VLOOKUP(G383,oo,2,0),"")</f>
        <v/>
      </c>
      <c r="I383" s="236"/>
      <c r="J383" s="236"/>
      <c r="K383" s="236"/>
      <c r="L383" s="236"/>
      <c r="M383" s="311">
        <f t="shared" ref="M383:M446" si="56">COUNTA(N383:AK383)</f>
        <v>0</v>
      </c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60" t="str">
        <f t="shared" si="50"/>
        <v>нет</v>
      </c>
      <c r="AM383" s="260" t="str">
        <f t="shared" si="52"/>
        <v>нет</v>
      </c>
      <c r="AN383" s="260">
        <f t="shared" ref="AN383:AN446" si="57">COUNTIF(N383:AK383,"призер")+COUNTIF(N383:AK383,"победитель")</f>
        <v>0</v>
      </c>
      <c r="AO383" s="260" t="e">
        <f t="shared" si="51"/>
        <v>#VALUE!</v>
      </c>
    </row>
    <row r="384" spans="1:41">
      <c r="A384" s="264" t="e">
        <f t="shared" si="53"/>
        <v>#VALUE!</v>
      </c>
      <c r="B384" s="243">
        <v>381</v>
      </c>
      <c r="C384" s="244"/>
      <c r="D384" s="258" t="str">
        <f t="shared" si="54"/>
        <v/>
      </c>
      <c r="E384" s="236"/>
      <c r="F384" s="236"/>
      <c r="G384" s="244"/>
      <c r="H384" s="259" t="str">
        <f t="shared" si="55"/>
        <v/>
      </c>
      <c r="I384" s="236"/>
      <c r="J384" s="236"/>
      <c r="K384" s="236"/>
      <c r="L384" s="236"/>
      <c r="M384" s="311">
        <f t="shared" si="56"/>
        <v>0</v>
      </c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60" t="str">
        <f t="shared" si="50"/>
        <v>нет</v>
      </c>
      <c r="AM384" s="260" t="str">
        <f t="shared" si="52"/>
        <v>нет</v>
      </c>
      <c r="AN384" s="260">
        <f t="shared" si="57"/>
        <v>0</v>
      </c>
      <c r="AO384" s="260" t="e">
        <f t="shared" si="51"/>
        <v>#VALUE!</v>
      </c>
    </row>
    <row r="385" spans="1:41">
      <c r="A385" s="264" t="e">
        <f t="shared" si="53"/>
        <v>#VALUE!</v>
      </c>
      <c r="B385" s="243">
        <v>382</v>
      </c>
      <c r="C385" s="244"/>
      <c r="D385" s="258" t="str">
        <f t="shared" si="54"/>
        <v/>
      </c>
      <c r="E385" s="236"/>
      <c r="F385" s="236"/>
      <c r="G385" s="244"/>
      <c r="H385" s="259" t="str">
        <f t="shared" si="55"/>
        <v/>
      </c>
      <c r="I385" s="236"/>
      <c r="J385" s="236"/>
      <c r="K385" s="236"/>
      <c r="L385" s="236"/>
      <c r="M385" s="311">
        <f t="shared" si="56"/>
        <v>0</v>
      </c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60" t="str">
        <f t="shared" si="50"/>
        <v>нет</v>
      </c>
      <c r="AM385" s="260" t="str">
        <f t="shared" si="52"/>
        <v>нет</v>
      </c>
      <c r="AN385" s="260">
        <f t="shared" si="57"/>
        <v>0</v>
      </c>
      <c r="AO385" s="260" t="e">
        <f t="shared" si="51"/>
        <v>#VALUE!</v>
      </c>
    </row>
    <row r="386" spans="1:41">
      <c r="A386" s="264" t="e">
        <f t="shared" si="53"/>
        <v>#VALUE!</v>
      </c>
      <c r="B386" s="243">
        <v>383</v>
      </c>
      <c r="C386" s="244"/>
      <c r="D386" s="258" t="str">
        <f t="shared" si="54"/>
        <v/>
      </c>
      <c r="E386" s="236"/>
      <c r="F386" s="236"/>
      <c r="G386" s="244"/>
      <c r="H386" s="259" t="str">
        <f t="shared" si="55"/>
        <v/>
      </c>
      <c r="I386" s="236"/>
      <c r="J386" s="236"/>
      <c r="K386" s="236"/>
      <c r="L386" s="236"/>
      <c r="M386" s="311">
        <f t="shared" si="56"/>
        <v>0</v>
      </c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60" t="str">
        <f t="shared" si="50"/>
        <v>нет</v>
      </c>
      <c r="AM386" s="260" t="str">
        <f t="shared" si="52"/>
        <v>нет</v>
      </c>
      <c r="AN386" s="260">
        <f t="shared" si="57"/>
        <v>0</v>
      </c>
      <c r="AO386" s="260" t="e">
        <f t="shared" si="51"/>
        <v>#VALUE!</v>
      </c>
    </row>
    <row r="387" spans="1:41">
      <c r="A387" s="264" t="e">
        <f t="shared" si="53"/>
        <v>#VALUE!</v>
      </c>
      <c r="B387" s="243">
        <v>384</v>
      </c>
      <c r="C387" s="244"/>
      <c r="D387" s="258" t="str">
        <f t="shared" si="54"/>
        <v/>
      </c>
      <c r="E387" s="236"/>
      <c r="F387" s="236"/>
      <c r="G387" s="244"/>
      <c r="H387" s="259" t="str">
        <f t="shared" si="55"/>
        <v/>
      </c>
      <c r="I387" s="236"/>
      <c r="J387" s="236"/>
      <c r="K387" s="236"/>
      <c r="L387" s="236"/>
      <c r="M387" s="311">
        <f t="shared" si="56"/>
        <v>0</v>
      </c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60" t="str">
        <f t="shared" si="50"/>
        <v>нет</v>
      </c>
      <c r="AM387" s="260" t="str">
        <f t="shared" si="52"/>
        <v>нет</v>
      </c>
      <c r="AN387" s="260">
        <f t="shared" si="57"/>
        <v>0</v>
      </c>
      <c r="AO387" s="260" t="e">
        <f t="shared" si="51"/>
        <v>#VALUE!</v>
      </c>
    </row>
    <row r="388" spans="1:41">
      <c r="A388" s="264" t="e">
        <f t="shared" si="53"/>
        <v>#VALUE!</v>
      </c>
      <c r="B388" s="243">
        <v>385</v>
      </c>
      <c r="C388" s="244"/>
      <c r="D388" s="258" t="str">
        <f t="shared" si="54"/>
        <v/>
      </c>
      <c r="E388" s="236"/>
      <c r="F388" s="236"/>
      <c r="G388" s="244"/>
      <c r="H388" s="259" t="str">
        <f t="shared" si="55"/>
        <v/>
      </c>
      <c r="I388" s="236"/>
      <c r="J388" s="236"/>
      <c r="K388" s="236"/>
      <c r="L388" s="236"/>
      <c r="M388" s="311">
        <f t="shared" si="56"/>
        <v>0</v>
      </c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60" t="str">
        <f t="shared" si="50"/>
        <v>нет</v>
      </c>
      <c r="AM388" s="260" t="str">
        <f t="shared" si="52"/>
        <v>нет</v>
      </c>
      <c r="AN388" s="260">
        <f t="shared" si="57"/>
        <v>0</v>
      </c>
      <c r="AO388" s="260" t="e">
        <f t="shared" si="51"/>
        <v>#VALUE!</v>
      </c>
    </row>
    <row r="389" spans="1:41">
      <c r="A389" s="264" t="e">
        <f t="shared" si="53"/>
        <v>#VALUE!</v>
      </c>
      <c r="B389" s="243">
        <v>386</v>
      </c>
      <c r="C389" s="244"/>
      <c r="D389" s="258" t="str">
        <f t="shared" si="54"/>
        <v/>
      </c>
      <c r="E389" s="236"/>
      <c r="F389" s="236"/>
      <c r="G389" s="244"/>
      <c r="H389" s="259" t="str">
        <f t="shared" si="55"/>
        <v/>
      </c>
      <c r="I389" s="236"/>
      <c r="J389" s="236"/>
      <c r="K389" s="236"/>
      <c r="L389" s="236"/>
      <c r="M389" s="311">
        <f t="shared" si="56"/>
        <v>0</v>
      </c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60" t="str">
        <f t="shared" ref="AL389:AL452" si="58">IF($I389&lt;5,"нет",IF($I389&gt;9,"нет","да"))</f>
        <v>нет</v>
      </c>
      <c r="AM389" s="260" t="str">
        <f t="shared" si="52"/>
        <v>нет</v>
      </c>
      <c r="AN389" s="260">
        <f t="shared" si="57"/>
        <v>0</v>
      </c>
      <c r="AO389" s="260" t="e">
        <f t="shared" ref="AO389:AO452" si="59">IF(LEN(G389)=5,LEFT(G389,1)+100,LEFT(G389,2)+100)</f>
        <v>#VALUE!</v>
      </c>
    </row>
    <row r="390" spans="1:41">
      <c r="A390" s="264" t="e">
        <f t="shared" si="53"/>
        <v>#VALUE!</v>
      </c>
      <c r="B390" s="243">
        <v>387</v>
      </c>
      <c r="C390" s="244"/>
      <c r="D390" s="258" t="str">
        <f t="shared" si="54"/>
        <v/>
      </c>
      <c r="E390" s="236"/>
      <c r="F390" s="236"/>
      <c r="G390" s="244"/>
      <c r="H390" s="259" t="str">
        <f t="shared" si="55"/>
        <v/>
      </c>
      <c r="I390" s="236"/>
      <c r="J390" s="236"/>
      <c r="K390" s="236"/>
      <c r="L390" s="236"/>
      <c r="M390" s="311">
        <f t="shared" si="56"/>
        <v>0</v>
      </c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60" t="str">
        <f t="shared" si="58"/>
        <v>нет</v>
      </c>
      <c r="AM390" s="260" t="str">
        <f t="shared" ref="AM390:AM453" si="60">IF($I390&lt;=9,"нет","да")</f>
        <v>нет</v>
      </c>
      <c r="AN390" s="260">
        <f t="shared" si="57"/>
        <v>0</v>
      </c>
      <c r="AO390" s="260" t="e">
        <f t="shared" si="59"/>
        <v>#VALUE!</v>
      </c>
    </row>
    <row r="391" spans="1:41">
      <c r="A391" s="264" t="e">
        <f t="shared" si="53"/>
        <v>#VALUE!</v>
      </c>
      <c r="B391" s="243">
        <v>388</v>
      </c>
      <c r="C391" s="244"/>
      <c r="D391" s="258" t="str">
        <f t="shared" si="54"/>
        <v/>
      </c>
      <c r="E391" s="236"/>
      <c r="F391" s="236"/>
      <c r="G391" s="244"/>
      <c r="H391" s="259" t="str">
        <f t="shared" si="55"/>
        <v/>
      </c>
      <c r="I391" s="236"/>
      <c r="J391" s="236"/>
      <c r="K391" s="236"/>
      <c r="L391" s="236"/>
      <c r="M391" s="311">
        <f t="shared" si="56"/>
        <v>0</v>
      </c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60" t="str">
        <f t="shared" si="58"/>
        <v>нет</v>
      </c>
      <c r="AM391" s="260" t="str">
        <f t="shared" si="60"/>
        <v>нет</v>
      </c>
      <c r="AN391" s="260">
        <f t="shared" si="57"/>
        <v>0</v>
      </c>
      <c r="AO391" s="260" t="e">
        <f t="shared" si="59"/>
        <v>#VALUE!</v>
      </c>
    </row>
    <row r="392" spans="1:41">
      <c r="A392" s="264" t="e">
        <f t="shared" ref="A392:A455" si="61">IF($AO392=$C392, "Код_ОО+МСУ_верно", "Требуется проверка кода ОО или МСУ, кроме 101, 102,103")</f>
        <v>#VALUE!</v>
      </c>
      <c r="B392" s="243">
        <v>389</v>
      </c>
      <c r="C392" s="244"/>
      <c r="D392" s="258" t="str">
        <f t="shared" si="54"/>
        <v/>
      </c>
      <c r="E392" s="236"/>
      <c r="F392" s="236"/>
      <c r="G392" s="244"/>
      <c r="H392" s="259" t="str">
        <f t="shared" si="55"/>
        <v/>
      </c>
      <c r="I392" s="236"/>
      <c r="J392" s="236"/>
      <c r="K392" s="236"/>
      <c r="L392" s="236"/>
      <c r="M392" s="311">
        <f t="shared" si="56"/>
        <v>0</v>
      </c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60" t="str">
        <f t="shared" si="58"/>
        <v>нет</v>
      </c>
      <c r="AM392" s="260" t="str">
        <f t="shared" si="60"/>
        <v>нет</v>
      </c>
      <c r="AN392" s="260">
        <f t="shared" si="57"/>
        <v>0</v>
      </c>
      <c r="AO392" s="260" t="e">
        <f t="shared" si="59"/>
        <v>#VALUE!</v>
      </c>
    </row>
    <row r="393" spans="1:41">
      <c r="A393" s="264" t="e">
        <f t="shared" si="61"/>
        <v>#VALUE!</v>
      </c>
      <c r="B393" s="243">
        <v>390</v>
      </c>
      <c r="C393" s="244"/>
      <c r="D393" s="258" t="str">
        <f t="shared" si="54"/>
        <v/>
      </c>
      <c r="E393" s="236"/>
      <c r="F393" s="236"/>
      <c r="G393" s="244"/>
      <c r="H393" s="259" t="str">
        <f t="shared" si="55"/>
        <v/>
      </c>
      <c r="I393" s="236"/>
      <c r="J393" s="236"/>
      <c r="K393" s="236"/>
      <c r="L393" s="236"/>
      <c r="M393" s="311">
        <f t="shared" si="56"/>
        <v>0</v>
      </c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60" t="str">
        <f t="shared" si="58"/>
        <v>нет</v>
      </c>
      <c r="AM393" s="260" t="str">
        <f t="shared" si="60"/>
        <v>нет</v>
      </c>
      <c r="AN393" s="260">
        <f t="shared" si="57"/>
        <v>0</v>
      </c>
      <c r="AO393" s="260" t="e">
        <f t="shared" si="59"/>
        <v>#VALUE!</v>
      </c>
    </row>
    <row r="394" spans="1:41">
      <c r="A394" s="264" t="e">
        <f t="shared" si="61"/>
        <v>#VALUE!</v>
      </c>
      <c r="B394" s="243">
        <v>391</v>
      </c>
      <c r="C394" s="244"/>
      <c r="D394" s="258" t="str">
        <f t="shared" si="54"/>
        <v/>
      </c>
      <c r="E394" s="236"/>
      <c r="F394" s="236"/>
      <c r="G394" s="244"/>
      <c r="H394" s="259" t="str">
        <f t="shared" si="55"/>
        <v/>
      </c>
      <c r="I394" s="236"/>
      <c r="J394" s="236"/>
      <c r="K394" s="236"/>
      <c r="L394" s="236"/>
      <c r="M394" s="311">
        <f t="shared" si="56"/>
        <v>0</v>
      </c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60" t="str">
        <f t="shared" si="58"/>
        <v>нет</v>
      </c>
      <c r="AM394" s="260" t="str">
        <f t="shared" si="60"/>
        <v>нет</v>
      </c>
      <c r="AN394" s="260">
        <f t="shared" si="57"/>
        <v>0</v>
      </c>
      <c r="AO394" s="260" t="e">
        <f t="shared" si="59"/>
        <v>#VALUE!</v>
      </c>
    </row>
    <row r="395" spans="1:41">
      <c r="A395" s="264" t="e">
        <f t="shared" si="61"/>
        <v>#VALUE!</v>
      </c>
      <c r="B395" s="243">
        <v>392</v>
      </c>
      <c r="C395" s="244"/>
      <c r="D395" s="258" t="str">
        <f t="shared" si="54"/>
        <v/>
      </c>
      <c r="E395" s="236"/>
      <c r="F395" s="236"/>
      <c r="G395" s="244"/>
      <c r="H395" s="259" t="str">
        <f t="shared" si="55"/>
        <v/>
      </c>
      <c r="I395" s="236"/>
      <c r="J395" s="236"/>
      <c r="K395" s="236"/>
      <c r="L395" s="236"/>
      <c r="M395" s="311">
        <f t="shared" si="56"/>
        <v>0</v>
      </c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60" t="str">
        <f t="shared" si="58"/>
        <v>нет</v>
      </c>
      <c r="AM395" s="260" t="str">
        <f t="shared" si="60"/>
        <v>нет</v>
      </c>
      <c r="AN395" s="260">
        <f t="shared" si="57"/>
        <v>0</v>
      </c>
      <c r="AO395" s="260" t="e">
        <f t="shared" si="59"/>
        <v>#VALUE!</v>
      </c>
    </row>
    <row r="396" spans="1:41">
      <c r="A396" s="264" t="e">
        <f t="shared" si="61"/>
        <v>#VALUE!</v>
      </c>
      <c r="B396" s="243">
        <v>393</v>
      </c>
      <c r="C396" s="244"/>
      <c r="D396" s="258" t="str">
        <f t="shared" si="54"/>
        <v/>
      </c>
      <c r="E396" s="236"/>
      <c r="F396" s="236"/>
      <c r="G396" s="244"/>
      <c r="H396" s="259" t="str">
        <f t="shared" si="55"/>
        <v/>
      </c>
      <c r="I396" s="236"/>
      <c r="J396" s="236"/>
      <c r="K396" s="236"/>
      <c r="L396" s="236"/>
      <c r="M396" s="311">
        <f t="shared" si="56"/>
        <v>0</v>
      </c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60" t="str">
        <f t="shared" si="58"/>
        <v>нет</v>
      </c>
      <c r="AM396" s="260" t="str">
        <f t="shared" si="60"/>
        <v>нет</v>
      </c>
      <c r="AN396" s="260">
        <f t="shared" si="57"/>
        <v>0</v>
      </c>
      <c r="AO396" s="260" t="e">
        <f t="shared" si="59"/>
        <v>#VALUE!</v>
      </c>
    </row>
    <row r="397" spans="1:41">
      <c r="A397" s="264" t="e">
        <f t="shared" si="61"/>
        <v>#VALUE!</v>
      </c>
      <c r="B397" s="243">
        <v>394</v>
      </c>
      <c r="C397" s="244"/>
      <c r="D397" s="258" t="str">
        <f t="shared" si="54"/>
        <v/>
      </c>
      <c r="E397" s="236"/>
      <c r="F397" s="236"/>
      <c r="G397" s="244"/>
      <c r="H397" s="259" t="str">
        <f t="shared" si="55"/>
        <v/>
      </c>
      <c r="I397" s="236"/>
      <c r="J397" s="236"/>
      <c r="K397" s="236"/>
      <c r="L397" s="236"/>
      <c r="M397" s="311">
        <f t="shared" si="56"/>
        <v>0</v>
      </c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60" t="str">
        <f t="shared" si="58"/>
        <v>нет</v>
      </c>
      <c r="AM397" s="260" t="str">
        <f t="shared" si="60"/>
        <v>нет</v>
      </c>
      <c r="AN397" s="260">
        <f t="shared" si="57"/>
        <v>0</v>
      </c>
      <c r="AO397" s="260" t="e">
        <f t="shared" si="59"/>
        <v>#VALUE!</v>
      </c>
    </row>
    <row r="398" spans="1:41">
      <c r="A398" s="264" t="e">
        <f t="shared" si="61"/>
        <v>#VALUE!</v>
      </c>
      <c r="B398" s="243">
        <v>395</v>
      </c>
      <c r="C398" s="244"/>
      <c r="D398" s="258" t="str">
        <f t="shared" si="54"/>
        <v/>
      </c>
      <c r="E398" s="236"/>
      <c r="F398" s="236"/>
      <c r="G398" s="244"/>
      <c r="H398" s="259" t="str">
        <f t="shared" si="55"/>
        <v/>
      </c>
      <c r="I398" s="236"/>
      <c r="J398" s="236"/>
      <c r="K398" s="236"/>
      <c r="L398" s="236"/>
      <c r="M398" s="311">
        <f t="shared" si="56"/>
        <v>0</v>
      </c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60" t="str">
        <f t="shared" si="58"/>
        <v>нет</v>
      </c>
      <c r="AM398" s="260" t="str">
        <f t="shared" si="60"/>
        <v>нет</v>
      </c>
      <c r="AN398" s="260">
        <f t="shared" si="57"/>
        <v>0</v>
      </c>
      <c r="AO398" s="260" t="e">
        <f t="shared" si="59"/>
        <v>#VALUE!</v>
      </c>
    </row>
    <row r="399" spans="1:41">
      <c r="A399" s="264" t="e">
        <f t="shared" si="61"/>
        <v>#VALUE!</v>
      </c>
      <c r="B399" s="243">
        <v>396</v>
      </c>
      <c r="C399" s="244"/>
      <c r="D399" s="258" t="str">
        <f t="shared" si="54"/>
        <v/>
      </c>
      <c r="E399" s="236"/>
      <c r="F399" s="236"/>
      <c r="G399" s="244"/>
      <c r="H399" s="259" t="str">
        <f t="shared" si="55"/>
        <v/>
      </c>
      <c r="I399" s="236"/>
      <c r="J399" s="236"/>
      <c r="K399" s="236"/>
      <c r="L399" s="236"/>
      <c r="M399" s="311">
        <f t="shared" si="56"/>
        <v>0</v>
      </c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60" t="str">
        <f t="shared" si="58"/>
        <v>нет</v>
      </c>
      <c r="AM399" s="260" t="str">
        <f t="shared" si="60"/>
        <v>нет</v>
      </c>
      <c r="AN399" s="260">
        <f t="shared" si="57"/>
        <v>0</v>
      </c>
      <c r="AO399" s="260" t="e">
        <f t="shared" si="59"/>
        <v>#VALUE!</v>
      </c>
    </row>
    <row r="400" spans="1:41">
      <c r="A400" s="264" t="e">
        <f t="shared" si="61"/>
        <v>#VALUE!</v>
      </c>
      <c r="B400" s="243">
        <v>397</v>
      </c>
      <c r="C400" s="244"/>
      <c r="D400" s="258" t="str">
        <f t="shared" si="54"/>
        <v/>
      </c>
      <c r="E400" s="236"/>
      <c r="F400" s="236"/>
      <c r="G400" s="244"/>
      <c r="H400" s="259" t="str">
        <f t="shared" si="55"/>
        <v/>
      </c>
      <c r="I400" s="236"/>
      <c r="J400" s="236"/>
      <c r="K400" s="236"/>
      <c r="L400" s="236"/>
      <c r="M400" s="311">
        <f t="shared" si="56"/>
        <v>0</v>
      </c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60" t="str">
        <f t="shared" si="58"/>
        <v>нет</v>
      </c>
      <c r="AM400" s="260" t="str">
        <f t="shared" si="60"/>
        <v>нет</v>
      </c>
      <c r="AN400" s="260">
        <f t="shared" si="57"/>
        <v>0</v>
      </c>
      <c r="AO400" s="260" t="e">
        <f t="shared" si="59"/>
        <v>#VALUE!</v>
      </c>
    </row>
    <row r="401" spans="1:41">
      <c r="A401" s="264" t="e">
        <f t="shared" si="61"/>
        <v>#VALUE!</v>
      </c>
      <c r="B401" s="243">
        <v>398</v>
      </c>
      <c r="C401" s="244"/>
      <c r="D401" s="258" t="str">
        <f t="shared" si="54"/>
        <v/>
      </c>
      <c r="E401" s="236"/>
      <c r="F401" s="236"/>
      <c r="G401" s="244"/>
      <c r="H401" s="259" t="str">
        <f t="shared" si="55"/>
        <v/>
      </c>
      <c r="I401" s="236"/>
      <c r="J401" s="236"/>
      <c r="K401" s="236"/>
      <c r="L401" s="236"/>
      <c r="M401" s="311">
        <f t="shared" si="56"/>
        <v>0</v>
      </c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60" t="str">
        <f t="shared" si="58"/>
        <v>нет</v>
      </c>
      <c r="AM401" s="260" t="str">
        <f t="shared" si="60"/>
        <v>нет</v>
      </c>
      <c r="AN401" s="260">
        <f t="shared" si="57"/>
        <v>0</v>
      </c>
      <c r="AO401" s="260" t="e">
        <f t="shared" si="59"/>
        <v>#VALUE!</v>
      </c>
    </row>
    <row r="402" spans="1:41">
      <c r="A402" s="264" t="e">
        <f t="shared" si="61"/>
        <v>#VALUE!</v>
      </c>
      <c r="B402" s="243">
        <v>399</v>
      </c>
      <c r="C402" s="244"/>
      <c r="D402" s="258" t="str">
        <f t="shared" si="54"/>
        <v/>
      </c>
      <c r="E402" s="236"/>
      <c r="F402" s="236"/>
      <c r="G402" s="244"/>
      <c r="H402" s="259" t="str">
        <f t="shared" si="55"/>
        <v/>
      </c>
      <c r="I402" s="236"/>
      <c r="J402" s="236"/>
      <c r="K402" s="236"/>
      <c r="L402" s="236"/>
      <c r="M402" s="311">
        <f t="shared" si="56"/>
        <v>0</v>
      </c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60" t="str">
        <f t="shared" si="58"/>
        <v>нет</v>
      </c>
      <c r="AM402" s="260" t="str">
        <f t="shared" si="60"/>
        <v>нет</v>
      </c>
      <c r="AN402" s="260">
        <f t="shared" si="57"/>
        <v>0</v>
      </c>
      <c r="AO402" s="260" t="e">
        <f t="shared" si="59"/>
        <v>#VALUE!</v>
      </c>
    </row>
    <row r="403" spans="1:41">
      <c r="A403" s="264" t="e">
        <f t="shared" si="61"/>
        <v>#VALUE!</v>
      </c>
      <c r="B403" s="243">
        <v>400</v>
      </c>
      <c r="C403" s="244"/>
      <c r="D403" s="258" t="str">
        <f t="shared" si="54"/>
        <v/>
      </c>
      <c r="E403" s="236"/>
      <c r="F403" s="236"/>
      <c r="G403" s="244"/>
      <c r="H403" s="259" t="str">
        <f t="shared" si="55"/>
        <v/>
      </c>
      <c r="I403" s="236"/>
      <c r="J403" s="236"/>
      <c r="K403" s="236"/>
      <c r="L403" s="236"/>
      <c r="M403" s="311">
        <f t="shared" si="56"/>
        <v>0</v>
      </c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60" t="str">
        <f t="shared" si="58"/>
        <v>нет</v>
      </c>
      <c r="AM403" s="260" t="str">
        <f t="shared" si="60"/>
        <v>нет</v>
      </c>
      <c r="AN403" s="260">
        <f t="shared" si="57"/>
        <v>0</v>
      </c>
      <c r="AO403" s="260" t="e">
        <f t="shared" si="59"/>
        <v>#VALUE!</v>
      </c>
    </row>
    <row r="404" spans="1:41">
      <c r="A404" s="264" t="e">
        <f t="shared" si="61"/>
        <v>#VALUE!</v>
      </c>
      <c r="B404" s="243">
        <v>401</v>
      </c>
      <c r="C404" s="244"/>
      <c r="D404" s="258" t="str">
        <f t="shared" si="54"/>
        <v/>
      </c>
      <c r="E404" s="236"/>
      <c r="F404" s="236"/>
      <c r="G404" s="244"/>
      <c r="H404" s="259" t="str">
        <f t="shared" si="55"/>
        <v/>
      </c>
      <c r="I404" s="236"/>
      <c r="J404" s="236"/>
      <c r="K404" s="236"/>
      <c r="L404" s="236"/>
      <c r="M404" s="311">
        <f t="shared" si="56"/>
        <v>0</v>
      </c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60" t="str">
        <f t="shared" si="58"/>
        <v>нет</v>
      </c>
      <c r="AM404" s="260" t="str">
        <f t="shared" si="60"/>
        <v>нет</v>
      </c>
      <c r="AN404" s="260">
        <f t="shared" si="57"/>
        <v>0</v>
      </c>
      <c r="AO404" s="260" t="e">
        <f t="shared" si="59"/>
        <v>#VALUE!</v>
      </c>
    </row>
    <row r="405" spans="1:41">
      <c r="A405" s="264" t="e">
        <f t="shared" si="61"/>
        <v>#VALUE!</v>
      </c>
      <c r="B405" s="243">
        <v>402</v>
      </c>
      <c r="C405" s="244"/>
      <c r="D405" s="258" t="str">
        <f t="shared" si="54"/>
        <v/>
      </c>
      <c r="E405" s="236"/>
      <c r="F405" s="236"/>
      <c r="G405" s="244"/>
      <c r="H405" s="259" t="str">
        <f t="shared" si="55"/>
        <v/>
      </c>
      <c r="I405" s="236"/>
      <c r="J405" s="236"/>
      <c r="K405" s="236"/>
      <c r="L405" s="236"/>
      <c r="M405" s="311">
        <f t="shared" si="56"/>
        <v>0</v>
      </c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60" t="str">
        <f t="shared" si="58"/>
        <v>нет</v>
      </c>
      <c r="AM405" s="260" t="str">
        <f t="shared" si="60"/>
        <v>нет</v>
      </c>
      <c r="AN405" s="260">
        <f t="shared" si="57"/>
        <v>0</v>
      </c>
      <c r="AO405" s="260" t="e">
        <f t="shared" si="59"/>
        <v>#VALUE!</v>
      </c>
    </row>
    <row r="406" spans="1:41">
      <c r="A406" s="264" t="e">
        <f t="shared" si="61"/>
        <v>#VALUE!</v>
      </c>
      <c r="B406" s="243">
        <v>403</v>
      </c>
      <c r="C406" s="244"/>
      <c r="D406" s="258" t="str">
        <f t="shared" si="54"/>
        <v/>
      </c>
      <c r="E406" s="236"/>
      <c r="F406" s="236"/>
      <c r="G406" s="244"/>
      <c r="H406" s="259" t="str">
        <f t="shared" si="55"/>
        <v/>
      </c>
      <c r="I406" s="236"/>
      <c r="J406" s="236"/>
      <c r="K406" s="236"/>
      <c r="L406" s="236"/>
      <c r="M406" s="311">
        <f t="shared" si="56"/>
        <v>0</v>
      </c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60" t="str">
        <f t="shared" si="58"/>
        <v>нет</v>
      </c>
      <c r="AM406" s="260" t="str">
        <f t="shared" si="60"/>
        <v>нет</v>
      </c>
      <c r="AN406" s="260">
        <f t="shared" si="57"/>
        <v>0</v>
      </c>
      <c r="AO406" s="260" t="e">
        <f t="shared" si="59"/>
        <v>#VALUE!</v>
      </c>
    </row>
    <row r="407" spans="1:41">
      <c r="A407" s="264" t="e">
        <f t="shared" si="61"/>
        <v>#VALUE!</v>
      </c>
      <c r="B407" s="243">
        <v>404</v>
      </c>
      <c r="C407" s="244"/>
      <c r="D407" s="258" t="str">
        <f t="shared" si="54"/>
        <v/>
      </c>
      <c r="E407" s="236"/>
      <c r="F407" s="236"/>
      <c r="G407" s="244"/>
      <c r="H407" s="259" t="str">
        <f t="shared" si="55"/>
        <v/>
      </c>
      <c r="I407" s="236"/>
      <c r="J407" s="236"/>
      <c r="K407" s="236"/>
      <c r="L407" s="236"/>
      <c r="M407" s="311">
        <f t="shared" si="56"/>
        <v>0</v>
      </c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60" t="str">
        <f t="shared" si="58"/>
        <v>нет</v>
      </c>
      <c r="AM407" s="260" t="str">
        <f t="shared" si="60"/>
        <v>нет</v>
      </c>
      <c r="AN407" s="260">
        <f t="shared" si="57"/>
        <v>0</v>
      </c>
      <c r="AO407" s="260" t="e">
        <f t="shared" si="59"/>
        <v>#VALUE!</v>
      </c>
    </row>
    <row r="408" spans="1:41">
      <c r="A408" s="264" t="e">
        <f t="shared" si="61"/>
        <v>#VALUE!</v>
      </c>
      <c r="B408" s="243">
        <v>405</v>
      </c>
      <c r="C408" s="244"/>
      <c r="D408" s="258" t="str">
        <f t="shared" si="54"/>
        <v/>
      </c>
      <c r="E408" s="236"/>
      <c r="F408" s="236"/>
      <c r="G408" s="244"/>
      <c r="H408" s="259" t="str">
        <f t="shared" si="55"/>
        <v/>
      </c>
      <c r="I408" s="236"/>
      <c r="J408" s="236"/>
      <c r="K408" s="236"/>
      <c r="L408" s="236"/>
      <c r="M408" s="311">
        <f t="shared" si="56"/>
        <v>0</v>
      </c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60" t="str">
        <f t="shared" si="58"/>
        <v>нет</v>
      </c>
      <c r="AM408" s="260" t="str">
        <f t="shared" si="60"/>
        <v>нет</v>
      </c>
      <c r="AN408" s="260">
        <f t="shared" si="57"/>
        <v>0</v>
      </c>
      <c r="AO408" s="260" t="e">
        <f t="shared" si="59"/>
        <v>#VALUE!</v>
      </c>
    </row>
    <row r="409" spans="1:41">
      <c r="A409" s="264" t="e">
        <f t="shared" si="61"/>
        <v>#VALUE!</v>
      </c>
      <c r="B409" s="243">
        <v>406</v>
      </c>
      <c r="C409" s="244"/>
      <c r="D409" s="258" t="str">
        <f t="shared" si="54"/>
        <v/>
      </c>
      <c r="E409" s="236"/>
      <c r="F409" s="236"/>
      <c r="G409" s="244"/>
      <c r="H409" s="259" t="str">
        <f t="shared" si="55"/>
        <v/>
      </c>
      <c r="I409" s="236"/>
      <c r="J409" s="236"/>
      <c r="K409" s="236"/>
      <c r="L409" s="236"/>
      <c r="M409" s="311">
        <f t="shared" si="56"/>
        <v>0</v>
      </c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60" t="str">
        <f t="shared" si="58"/>
        <v>нет</v>
      </c>
      <c r="AM409" s="260" t="str">
        <f t="shared" si="60"/>
        <v>нет</v>
      </c>
      <c r="AN409" s="260">
        <f t="shared" si="57"/>
        <v>0</v>
      </c>
      <c r="AO409" s="260" t="e">
        <f t="shared" si="59"/>
        <v>#VALUE!</v>
      </c>
    </row>
    <row r="410" spans="1:41">
      <c r="A410" s="264" t="e">
        <f t="shared" si="61"/>
        <v>#VALUE!</v>
      </c>
      <c r="B410" s="243">
        <v>407</v>
      </c>
      <c r="C410" s="244"/>
      <c r="D410" s="258" t="str">
        <f t="shared" si="54"/>
        <v/>
      </c>
      <c r="E410" s="236"/>
      <c r="F410" s="236"/>
      <c r="G410" s="244"/>
      <c r="H410" s="259" t="str">
        <f t="shared" si="55"/>
        <v/>
      </c>
      <c r="I410" s="236"/>
      <c r="J410" s="236"/>
      <c r="K410" s="236"/>
      <c r="L410" s="236"/>
      <c r="M410" s="311">
        <f t="shared" si="56"/>
        <v>0</v>
      </c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60" t="str">
        <f t="shared" si="58"/>
        <v>нет</v>
      </c>
      <c r="AM410" s="260" t="str">
        <f t="shared" si="60"/>
        <v>нет</v>
      </c>
      <c r="AN410" s="260">
        <f t="shared" si="57"/>
        <v>0</v>
      </c>
      <c r="AO410" s="260" t="e">
        <f t="shared" si="59"/>
        <v>#VALUE!</v>
      </c>
    </row>
    <row r="411" spans="1:41">
      <c r="A411" s="264" t="e">
        <f t="shared" si="61"/>
        <v>#VALUE!</v>
      </c>
      <c r="B411" s="243">
        <v>408</v>
      </c>
      <c r="C411" s="244"/>
      <c r="D411" s="258" t="str">
        <f t="shared" si="54"/>
        <v/>
      </c>
      <c r="E411" s="236"/>
      <c r="F411" s="236"/>
      <c r="G411" s="244"/>
      <c r="H411" s="259" t="str">
        <f t="shared" si="55"/>
        <v/>
      </c>
      <c r="I411" s="236"/>
      <c r="J411" s="236"/>
      <c r="K411" s="236"/>
      <c r="L411" s="236"/>
      <c r="M411" s="311">
        <f t="shared" si="56"/>
        <v>0</v>
      </c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60" t="str">
        <f t="shared" si="58"/>
        <v>нет</v>
      </c>
      <c r="AM411" s="260" t="str">
        <f t="shared" si="60"/>
        <v>нет</v>
      </c>
      <c r="AN411" s="260">
        <f t="shared" si="57"/>
        <v>0</v>
      </c>
      <c r="AO411" s="260" t="e">
        <f t="shared" si="59"/>
        <v>#VALUE!</v>
      </c>
    </row>
    <row r="412" spans="1:41">
      <c r="A412" s="264" t="e">
        <f t="shared" si="61"/>
        <v>#VALUE!</v>
      </c>
      <c r="B412" s="243">
        <v>409</v>
      </c>
      <c r="C412" s="244"/>
      <c r="D412" s="258" t="str">
        <f t="shared" si="54"/>
        <v/>
      </c>
      <c r="E412" s="236"/>
      <c r="F412" s="236"/>
      <c r="G412" s="244"/>
      <c r="H412" s="259" t="str">
        <f t="shared" si="55"/>
        <v/>
      </c>
      <c r="I412" s="236"/>
      <c r="J412" s="236"/>
      <c r="K412" s="236"/>
      <c r="L412" s="236"/>
      <c r="M412" s="311">
        <f t="shared" si="56"/>
        <v>0</v>
      </c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60" t="str">
        <f t="shared" si="58"/>
        <v>нет</v>
      </c>
      <c r="AM412" s="260" t="str">
        <f t="shared" si="60"/>
        <v>нет</v>
      </c>
      <c r="AN412" s="260">
        <f t="shared" si="57"/>
        <v>0</v>
      </c>
      <c r="AO412" s="260" t="e">
        <f t="shared" si="59"/>
        <v>#VALUE!</v>
      </c>
    </row>
    <row r="413" spans="1:41">
      <c r="A413" s="264" t="e">
        <f t="shared" si="61"/>
        <v>#VALUE!</v>
      </c>
      <c r="B413" s="243">
        <v>410</v>
      </c>
      <c r="C413" s="244"/>
      <c r="D413" s="258" t="str">
        <f t="shared" si="54"/>
        <v/>
      </c>
      <c r="E413" s="236"/>
      <c r="F413" s="236"/>
      <c r="G413" s="244"/>
      <c r="H413" s="259" t="str">
        <f t="shared" si="55"/>
        <v/>
      </c>
      <c r="I413" s="236"/>
      <c r="J413" s="236"/>
      <c r="K413" s="236"/>
      <c r="L413" s="236"/>
      <c r="M413" s="311">
        <f t="shared" si="56"/>
        <v>0</v>
      </c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60" t="str">
        <f t="shared" si="58"/>
        <v>нет</v>
      </c>
      <c r="AM413" s="260" t="str">
        <f t="shared" si="60"/>
        <v>нет</v>
      </c>
      <c r="AN413" s="260">
        <f t="shared" si="57"/>
        <v>0</v>
      </c>
      <c r="AO413" s="260" t="e">
        <f t="shared" si="59"/>
        <v>#VALUE!</v>
      </c>
    </row>
    <row r="414" spans="1:41">
      <c r="A414" s="264" t="e">
        <f t="shared" si="61"/>
        <v>#VALUE!</v>
      </c>
      <c r="B414" s="243">
        <v>411</v>
      </c>
      <c r="C414" s="244"/>
      <c r="D414" s="258" t="str">
        <f t="shared" si="54"/>
        <v/>
      </c>
      <c r="E414" s="236"/>
      <c r="F414" s="236"/>
      <c r="G414" s="244"/>
      <c r="H414" s="259" t="str">
        <f t="shared" si="55"/>
        <v/>
      </c>
      <c r="I414" s="236"/>
      <c r="J414" s="236"/>
      <c r="K414" s="236"/>
      <c r="L414" s="236"/>
      <c r="M414" s="311">
        <f t="shared" si="56"/>
        <v>0</v>
      </c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60" t="str">
        <f t="shared" si="58"/>
        <v>нет</v>
      </c>
      <c r="AM414" s="260" t="str">
        <f t="shared" si="60"/>
        <v>нет</v>
      </c>
      <c r="AN414" s="260">
        <f t="shared" si="57"/>
        <v>0</v>
      </c>
      <c r="AO414" s="260" t="e">
        <f t="shared" si="59"/>
        <v>#VALUE!</v>
      </c>
    </row>
    <row r="415" spans="1:41">
      <c r="A415" s="264" t="e">
        <f t="shared" si="61"/>
        <v>#VALUE!</v>
      </c>
      <c r="B415" s="243">
        <v>412</v>
      </c>
      <c r="C415" s="244"/>
      <c r="D415" s="258" t="str">
        <f t="shared" si="54"/>
        <v/>
      </c>
      <c r="E415" s="236"/>
      <c r="F415" s="236"/>
      <c r="G415" s="244"/>
      <c r="H415" s="259" t="str">
        <f t="shared" si="55"/>
        <v/>
      </c>
      <c r="I415" s="236"/>
      <c r="J415" s="236"/>
      <c r="K415" s="236"/>
      <c r="L415" s="236"/>
      <c r="M415" s="311">
        <f t="shared" si="56"/>
        <v>0</v>
      </c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60" t="str">
        <f t="shared" si="58"/>
        <v>нет</v>
      </c>
      <c r="AM415" s="260" t="str">
        <f t="shared" si="60"/>
        <v>нет</v>
      </c>
      <c r="AN415" s="260">
        <f t="shared" si="57"/>
        <v>0</v>
      </c>
      <c r="AO415" s="260" t="e">
        <f t="shared" si="59"/>
        <v>#VALUE!</v>
      </c>
    </row>
    <row r="416" spans="1:41">
      <c r="A416" s="264" t="e">
        <f t="shared" si="61"/>
        <v>#VALUE!</v>
      </c>
      <c r="B416" s="243">
        <v>413</v>
      </c>
      <c r="C416" s="244"/>
      <c r="D416" s="258" t="str">
        <f t="shared" si="54"/>
        <v/>
      </c>
      <c r="E416" s="236"/>
      <c r="F416" s="236"/>
      <c r="G416" s="244"/>
      <c r="H416" s="259" t="str">
        <f t="shared" si="55"/>
        <v/>
      </c>
      <c r="I416" s="236"/>
      <c r="J416" s="236"/>
      <c r="K416" s="236"/>
      <c r="L416" s="236"/>
      <c r="M416" s="311">
        <f t="shared" si="56"/>
        <v>0</v>
      </c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60" t="str">
        <f t="shared" si="58"/>
        <v>нет</v>
      </c>
      <c r="AM416" s="260" t="str">
        <f t="shared" si="60"/>
        <v>нет</v>
      </c>
      <c r="AN416" s="260">
        <f t="shared" si="57"/>
        <v>0</v>
      </c>
      <c r="AO416" s="260" t="e">
        <f t="shared" si="59"/>
        <v>#VALUE!</v>
      </c>
    </row>
    <row r="417" spans="1:41">
      <c r="A417" s="264" t="e">
        <f t="shared" si="61"/>
        <v>#VALUE!</v>
      </c>
      <c r="B417" s="243">
        <v>414</v>
      </c>
      <c r="C417" s="244"/>
      <c r="D417" s="258" t="str">
        <f t="shared" si="54"/>
        <v/>
      </c>
      <c r="E417" s="236"/>
      <c r="F417" s="236"/>
      <c r="G417" s="244"/>
      <c r="H417" s="259" t="str">
        <f t="shared" si="55"/>
        <v/>
      </c>
      <c r="I417" s="236"/>
      <c r="J417" s="236"/>
      <c r="K417" s="236"/>
      <c r="L417" s="236"/>
      <c r="M417" s="311">
        <f t="shared" si="56"/>
        <v>0</v>
      </c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60" t="str">
        <f t="shared" si="58"/>
        <v>нет</v>
      </c>
      <c r="AM417" s="260" t="str">
        <f t="shared" si="60"/>
        <v>нет</v>
      </c>
      <c r="AN417" s="260">
        <f t="shared" si="57"/>
        <v>0</v>
      </c>
      <c r="AO417" s="260" t="e">
        <f t="shared" si="59"/>
        <v>#VALUE!</v>
      </c>
    </row>
    <row r="418" spans="1:41">
      <c r="A418" s="264" t="e">
        <f t="shared" si="61"/>
        <v>#VALUE!</v>
      </c>
      <c r="B418" s="243">
        <v>415</v>
      </c>
      <c r="C418" s="244"/>
      <c r="D418" s="258" t="str">
        <f t="shared" si="54"/>
        <v/>
      </c>
      <c r="E418" s="236"/>
      <c r="F418" s="236"/>
      <c r="G418" s="244"/>
      <c r="H418" s="259" t="str">
        <f t="shared" si="55"/>
        <v/>
      </c>
      <c r="I418" s="236"/>
      <c r="J418" s="236"/>
      <c r="K418" s="236"/>
      <c r="L418" s="236"/>
      <c r="M418" s="311">
        <f t="shared" si="56"/>
        <v>0</v>
      </c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60" t="str">
        <f t="shared" si="58"/>
        <v>нет</v>
      </c>
      <c r="AM418" s="260" t="str">
        <f t="shared" si="60"/>
        <v>нет</v>
      </c>
      <c r="AN418" s="260">
        <f t="shared" si="57"/>
        <v>0</v>
      </c>
      <c r="AO418" s="260" t="e">
        <f t="shared" si="59"/>
        <v>#VALUE!</v>
      </c>
    </row>
    <row r="419" spans="1:41">
      <c r="A419" s="264" t="e">
        <f t="shared" si="61"/>
        <v>#VALUE!</v>
      </c>
      <c r="B419" s="243">
        <v>416</v>
      </c>
      <c r="C419" s="244"/>
      <c r="D419" s="258" t="str">
        <f t="shared" si="54"/>
        <v/>
      </c>
      <c r="E419" s="236"/>
      <c r="F419" s="236"/>
      <c r="G419" s="244"/>
      <c r="H419" s="259" t="str">
        <f t="shared" si="55"/>
        <v/>
      </c>
      <c r="I419" s="236"/>
      <c r="J419" s="236"/>
      <c r="K419" s="236"/>
      <c r="L419" s="236"/>
      <c r="M419" s="311">
        <f t="shared" si="56"/>
        <v>0</v>
      </c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60" t="str">
        <f t="shared" si="58"/>
        <v>нет</v>
      </c>
      <c r="AM419" s="260" t="str">
        <f t="shared" si="60"/>
        <v>нет</v>
      </c>
      <c r="AN419" s="260">
        <f t="shared" si="57"/>
        <v>0</v>
      </c>
      <c r="AO419" s="260" t="e">
        <f t="shared" si="59"/>
        <v>#VALUE!</v>
      </c>
    </row>
    <row r="420" spans="1:41">
      <c r="A420" s="264" t="e">
        <f t="shared" si="61"/>
        <v>#VALUE!</v>
      </c>
      <c r="B420" s="243">
        <v>417</v>
      </c>
      <c r="C420" s="244"/>
      <c r="D420" s="258" t="str">
        <f t="shared" si="54"/>
        <v/>
      </c>
      <c r="E420" s="236"/>
      <c r="F420" s="236"/>
      <c r="G420" s="244"/>
      <c r="H420" s="259" t="str">
        <f t="shared" si="55"/>
        <v/>
      </c>
      <c r="I420" s="236"/>
      <c r="J420" s="236"/>
      <c r="K420" s="236"/>
      <c r="L420" s="236"/>
      <c r="M420" s="311">
        <f t="shared" si="56"/>
        <v>0</v>
      </c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60" t="str">
        <f t="shared" si="58"/>
        <v>нет</v>
      </c>
      <c r="AM420" s="260" t="str">
        <f t="shared" si="60"/>
        <v>нет</v>
      </c>
      <c r="AN420" s="260">
        <f t="shared" si="57"/>
        <v>0</v>
      </c>
      <c r="AO420" s="260" t="e">
        <f t="shared" si="59"/>
        <v>#VALUE!</v>
      </c>
    </row>
    <row r="421" spans="1:41">
      <c r="A421" s="264" t="e">
        <f t="shared" si="61"/>
        <v>#VALUE!</v>
      </c>
      <c r="B421" s="243">
        <v>418</v>
      </c>
      <c r="C421" s="244"/>
      <c r="D421" s="258" t="str">
        <f t="shared" si="54"/>
        <v/>
      </c>
      <c r="E421" s="236"/>
      <c r="F421" s="236"/>
      <c r="G421" s="244"/>
      <c r="H421" s="259" t="str">
        <f t="shared" si="55"/>
        <v/>
      </c>
      <c r="I421" s="236"/>
      <c r="J421" s="236"/>
      <c r="K421" s="236"/>
      <c r="L421" s="236"/>
      <c r="M421" s="311">
        <f t="shared" si="56"/>
        <v>0</v>
      </c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60" t="str">
        <f t="shared" si="58"/>
        <v>нет</v>
      </c>
      <c r="AM421" s="260" t="str">
        <f t="shared" si="60"/>
        <v>нет</v>
      </c>
      <c r="AN421" s="260">
        <f t="shared" si="57"/>
        <v>0</v>
      </c>
      <c r="AO421" s="260" t="e">
        <f t="shared" si="59"/>
        <v>#VALUE!</v>
      </c>
    </row>
    <row r="422" spans="1:41">
      <c r="A422" s="264" t="e">
        <f t="shared" si="61"/>
        <v>#VALUE!</v>
      </c>
      <c r="B422" s="243">
        <v>419</v>
      </c>
      <c r="C422" s="244"/>
      <c r="D422" s="258" t="str">
        <f t="shared" si="54"/>
        <v/>
      </c>
      <c r="E422" s="236"/>
      <c r="F422" s="236"/>
      <c r="G422" s="244"/>
      <c r="H422" s="259" t="str">
        <f t="shared" si="55"/>
        <v/>
      </c>
      <c r="I422" s="236"/>
      <c r="J422" s="236"/>
      <c r="K422" s="236"/>
      <c r="L422" s="236"/>
      <c r="M422" s="311">
        <f t="shared" si="56"/>
        <v>0</v>
      </c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60" t="str">
        <f t="shared" si="58"/>
        <v>нет</v>
      </c>
      <c r="AM422" s="260" t="str">
        <f t="shared" si="60"/>
        <v>нет</v>
      </c>
      <c r="AN422" s="260">
        <f t="shared" si="57"/>
        <v>0</v>
      </c>
      <c r="AO422" s="260" t="e">
        <f t="shared" si="59"/>
        <v>#VALUE!</v>
      </c>
    </row>
    <row r="423" spans="1:41">
      <c r="A423" s="264" t="e">
        <f t="shared" si="61"/>
        <v>#VALUE!</v>
      </c>
      <c r="B423" s="243">
        <v>420</v>
      </c>
      <c r="C423" s="244"/>
      <c r="D423" s="258" t="str">
        <f t="shared" si="54"/>
        <v/>
      </c>
      <c r="E423" s="236"/>
      <c r="F423" s="236"/>
      <c r="G423" s="244"/>
      <c r="H423" s="259" t="str">
        <f t="shared" si="55"/>
        <v/>
      </c>
      <c r="I423" s="236"/>
      <c r="J423" s="236"/>
      <c r="K423" s="236"/>
      <c r="L423" s="236"/>
      <c r="M423" s="311">
        <f t="shared" si="56"/>
        <v>0</v>
      </c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60" t="str">
        <f t="shared" si="58"/>
        <v>нет</v>
      </c>
      <c r="AM423" s="260" t="str">
        <f t="shared" si="60"/>
        <v>нет</v>
      </c>
      <c r="AN423" s="260">
        <f t="shared" si="57"/>
        <v>0</v>
      </c>
      <c r="AO423" s="260" t="e">
        <f t="shared" si="59"/>
        <v>#VALUE!</v>
      </c>
    </row>
    <row r="424" spans="1:41">
      <c r="A424" s="264" t="e">
        <f t="shared" si="61"/>
        <v>#VALUE!</v>
      </c>
      <c r="B424" s="243">
        <v>421</v>
      </c>
      <c r="C424" s="244"/>
      <c r="D424" s="258" t="str">
        <f t="shared" si="54"/>
        <v/>
      </c>
      <c r="E424" s="236"/>
      <c r="F424" s="236"/>
      <c r="G424" s="244"/>
      <c r="H424" s="259" t="str">
        <f t="shared" si="55"/>
        <v/>
      </c>
      <c r="I424" s="236"/>
      <c r="J424" s="236"/>
      <c r="K424" s="236"/>
      <c r="L424" s="236"/>
      <c r="M424" s="311">
        <f t="shared" si="56"/>
        <v>0</v>
      </c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60" t="str">
        <f t="shared" si="58"/>
        <v>нет</v>
      </c>
      <c r="AM424" s="260" t="str">
        <f t="shared" si="60"/>
        <v>нет</v>
      </c>
      <c r="AN424" s="260">
        <f t="shared" si="57"/>
        <v>0</v>
      </c>
      <c r="AO424" s="260" t="e">
        <f t="shared" si="59"/>
        <v>#VALUE!</v>
      </c>
    </row>
    <row r="425" spans="1:41">
      <c r="A425" s="264" t="e">
        <f t="shared" si="61"/>
        <v>#VALUE!</v>
      </c>
      <c r="B425" s="243">
        <v>422</v>
      </c>
      <c r="C425" s="244"/>
      <c r="D425" s="258" t="str">
        <f t="shared" si="54"/>
        <v/>
      </c>
      <c r="E425" s="236"/>
      <c r="F425" s="236"/>
      <c r="G425" s="244"/>
      <c r="H425" s="259" t="str">
        <f t="shared" si="55"/>
        <v/>
      </c>
      <c r="I425" s="236"/>
      <c r="J425" s="236"/>
      <c r="K425" s="236"/>
      <c r="L425" s="236"/>
      <c r="M425" s="311">
        <f t="shared" si="56"/>
        <v>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60" t="str">
        <f t="shared" si="58"/>
        <v>нет</v>
      </c>
      <c r="AM425" s="260" t="str">
        <f t="shared" si="60"/>
        <v>нет</v>
      </c>
      <c r="AN425" s="260">
        <f t="shared" si="57"/>
        <v>0</v>
      </c>
      <c r="AO425" s="260" t="e">
        <f t="shared" si="59"/>
        <v>#VALUE!</v>
      </c>
    </row>
    <row r="426" spans="1:41">
      <c r="A426" s="264" t="e">
        <f t="shared" si="61"/>
        <v>#VALUE!</v>
      </c>
      <c r="B426" s="243">
        <v>423</v>
      </c>
      <c r="C426" s="244"/>
      <c r="D426" s="258" t="str">
        <f t="shared" si="54"/>
        <v/>
      </c>
      <c r="E426" s="236"/>
      <c r="F426" s="236"/>
      <c r="G426" s="244"/>
      <c r="H426" s="259" t="str">
        <f t="shared" si="55"/>
        <v/>
      </c>
      <c r="I426" s="236"/>
      <c r="J426" s="236"/>
      <c r="K426" s="236"/>
      <c r="L426" s="236"/>
      <c r="M426" s="311">
        <f t="shared" si="56"/>
        <v>0</v>
      </c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60" t="str">
        <f t="shared" si="58"/>
        <v>нет</v>
      </c>
      <c r="AM426" s="260" t="str">
        <f t="shared" si="60"/>
        <v>нет</v>
      </c>
      <c r="AN426" s="260">
        <f t="shared" si="57"/>
        <v>0</v>
      </c>
      <c r="AO426" s="260" t="e">
        <f t="shared" si="59"/>
        <v>#VALUE!</v>
      </c>
    </row>
    <row r="427" spans="1:41">
      <c r="A427" s="264" t="e">
        <f t="shared" si="61"/>
        <v>#VALUE!</v>
      </c>
      <c r="B427" s="243">
        <v>424</v>
      </c>
      <c r="C427" s="244"/>
      <c r="D427" s="258" t="str">
        <f t="shared" si="54"/>
        <v/>
      </c>
      <c r="E427" s="236"/>
      <c r="F427" s="236"/>
      <c r="G427" s="244"/>
      <c r="H427" s="259" t="str">
        <f t="shared" si="55"/>
        <v/>
      </c>
      <c r="I427" s="236"/>
      <c r="J427" s="236"/>
      <c r="K427" s="236"/>
      <c r="L427" s="236"/>
      <c r="M427" s="311">
        <f t="shared" si="56"/>
        <v>0</v>
      </c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60" t="str">
        <f t="shared" si="58"/>
        <v>нет</v>
      </c>
      <c r="AM427" s="260" t="str">
        <f t="shared" si="60"/>
        <v>нет</v>
      </c>
      <c r="AN427" s="260">
        <f t="shared" si="57"/>
        <v>0</v>
      </c>
      <c r="AO427" s="260" t="e">
        <f t="shared" si="59"/>
        <v>#VALUE!</v>
      </c>
    </row>
    <row r="428" spans="1:41">
      <c r="A428" s="264" t="e">
        <f t="shared" si="61"/>
        <v>#VALUE!</v>
      </c>
      <c r="B428" s="243">
        <v>425</v>
      </c>
      <c r="C428" s="244"/>
      <c r="D428" s="258" t="str">
        <f t="shared" si="54"/>
        <v/>
      </c>
      <c r="E428" s="236"/>
      <c r="F428" s="236"/>
      <c r="G428" s="244"/>
      <c r="H428" s="259" t="str">
        <f t="shared" si="55"/>
        <v/>
      </c>
      <c r="I428" s="236"/>
      <c r="J428" s="236"/>
      <c r="K428" s="236"/>
      <c r="L428" s="236"/>
      <c r="M428" s="311">
        <f t="shared" si="56"/>
        <v>0</v>
      </c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60" t="str">
        <f t="shared" si="58"/>
        <v>нет</v>
      </c>
      <c r="AM428" s="260" t="str">
        <f t="shared" si="60"/>
        <v>нет</v>
      </c>
      <c r="AN428" s="260">
        <f t="shared" si="57"/>
        <v>0</v>
      </c>
      <c r="AO428" s="260" t="e">
        <f t="shared" si="59"/>
        <v>#VALUE!</v>
      </c>
    </row>
    <row r="429" spans="1:41">
      <c r="A429" s="264" t="e">
        <f t="shared" si="61"/>
        <v>#VALUE!</v>
      </c>
      <c r="B429" s="243">
        <v>426</v>
      </c>
      <c r="C429" s="244"/>
      <c r="D429" s="258" t="str">
        <f t="shared" si="54"/>
        <v/>
      </c>
      <c r="E429" s="236"/>
      <c r="F429" s="236"/>
      <c r="G429" s="244"/>
      <c r="H429" s="259" t="str">
        <f t="shared" si="55"/>
        <v/>
      </c>
      <c r="I429" s="236"/>
      <c r="J429" s="236"/>
      <c r="K429" s="236"/>
      <c r="L429" s="236"/>
      <c r="M429" s="311">
        <f t="shared" si="56"/>
        <v>0</v>
      </c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60" t="str">
        <f t="shared" si="58"/>
        <v>нет</v>
      </c>
      <c r="AM429" s="260" t="str">
        <f t="shared" si="60"/>
        <v>нет</v>
      </c>
      <c r="AN429" s="260">
        <f t="shared" si="57"/>
        <v>0</v>
      </c>
      <c r="AO429" s="260" t="e">
        <f t="shared" si="59"/>
        <v>#VALUE!</v>
      </c>
    </row>
    <row r="430" spans="1:41">
      <c r="A430" s="264" t="e">
        <f t="shared" si="61"/>
        <v>#VALUE!</v>
      </c>
      <c r="B430" s="243">
        <v>427</v>
      </c>
      <c r="C430" s="244"/>
      <c r="D430" s="258" t="str">
        <f t="shared" si="54"/>
        <v/>
      </c>
      <c r="E430" s="236"/>
      <c r="F430" s="236"/>
      <c r="G430" s="244"/>
      <c r="H430" s="259" t="str">
        <f t="shared" si="55"/>
        <v/>
      </c>
      <c r="I430" s="236"/>
      <c r="J430" s="236"/>
      <c r="K430" s="236"/>
      <c r="L430" s="236"/>
      <c r="M430" s="311">
        <f t="shared" si="56"/>
        <v>0</v>
      </c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60" t="str">
        <f t="shared" si="58"/>
        <v>нет</v>
      </c>
      <c r="AM430" s="260" t="str">
        <f t="shared" si="60"/>
        <v>нет</v>
      </c>
      <c r="AN430" s="260">
        <f t="shared" si="57"/>
        <v>0</v>
      </c>
      <c r="AO430" s="260" t="e">
        <f t="shared" si="59"/>
        <v>#VALUE!</v>
      </c>
    </row>
    <row r="431" spans="1:41">
      <c r="A431" s="264" t="e">
        <f t="shared" si="61"/>
        <v>#VALUE!</v>
      </c>
      <c r="B431" s="243">
        <v>428</v>
      </c>
      <c r="C431" s="244"/>
      <c r="D431" s="258" t="str">
        <f t="shared" si="54"/>
        <v/>
      </c>
      <c r="E431" s="236"/>
      <c r="F431" s="236"/>
      <c r="G431" s="244"/>
      <c r="H431" s="259" t="str">
        <f t="shared" si="55"/>
        <v/>
      </c>
      <c r="I431" s="236"/>
      <c r="J431" s="236"/>
      <c r="K431" s="236"/>
      <c r="L431" s="236"/>
      <c r="M431" s="311">
        <f t="shared" si="56"/>
        <v>0</v>
      </c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60" t="str">
        <f t="shared" si="58"/>
        <v>нет</v>
      </c>
      <c r="AM431" s="260" t="str">
        <f t="shared" si="60"/>
        <v>нет</v>
      </c>
      <c r="AN431" s="260">
        <f t="shared" si="57"/>
        <v>0</v>
      </c>
      <c r="AO431" s="260" t="e">
        <f t="shared" si="59"/>
        <v>#VALUE!</v>
      </c>
    </row>
    <row r="432" spans="1:41">
      <c r="A432" s="264" t="e">
        <f t="shared" si="61"/>
        <v>#VALUE!</v>
      </c>
      <c r="B432" s="243">
        <v>429</v>
      </c>
      <c r="C432" s="244"/>
      <c r="D432" s="258" t="str">
        <f t="shared" si="54"/>
        <v/>
      </c>
      <c r="E432" s="236"/>
      <c r="F432" s="236"/>
      <c r="G432" s="244"/>
      <c r="H432" s="259" t="str">
        <f t="shared" si="55"/>
        <v/>
      </c>
      <c r="I432" s="236"/>
      <c r="J432" s="236"/>
      <c r="K432" s="236"/>
      <c r="L432" s="236"/>
      <c r="M432" s="311">
        <f t="shared" si="56"/>
        <v>0</v>
      </c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60" t="str">
        <f t="shared" si="58"/>
        <v>нет</v>
      </c>
      <c r="AM432" s="260" t="str">
        <f t="shared" si="60"/>
        <v>нет</v>
      </c>
      <c r="AN432" s="260">
        <f t="shared" si="57"/>
        <v>0</v>
      </c>
      <c r="AO432" s="260" t="e">
        <f t="shared" si="59"/>
        <v>#VALUE!</v>
      </c>
    </row>
    <row r="433" spans="1:41">
      <c r="A433" s="264" t="e">
        <f t="shared" si="61"/>
        <v>#VALUE!</v>
      </c>
      <c r="B433" s="243">
        <v>430</v>
      </c>
      <c r="C433" s="244"/>
      <c r="D433" s="258" t="str">
        <f t="shared" si="54"/>
        <v/>
      </c>
      <c r="E433" s="236"/>
      <c r="F433" s="236"/>
      <c r="G433" s="244"/>
      <c r="H433" s="259" t="str">
        <f t="shared" si="55"/>
        <v/>
      </c>
      <c r="I433" s="236"/>
      <c r="J433" s="236"/>
      <c r="K433" s="236"/>
      <c r="L433" s="236"/>
      <c r="M433" s="311">
        <f t="shared" si="56"/>
        <v>0</v>
      </c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60" t="str">
        <f t="shared" si="58"/>
        <v>нет</v>
      </c>
      <c r="AM433" s="260" t="str">
        <f t="shared" si="60"/>
        <v>нет</v>
      </c>
      <c r="AN433" s="260">
        <f t="shared" si="57"/>
        <v>0</v>
      </c>
      <c r="AO433" s="260" t="e">
        <f t="shared" si="59"/>
        <v>#VALUE!</v>
      </c>
    </row>
    <row r="434" spans="1:41">
      <c r="A434" s="264" t="e">
        <f t="shared" si="61"/>
        <v>#VALUE!</v>
      </c>
      <c r="B434" s="243">
        <v>431</v>
      </c>
      <c r="C434" s="244"/>
      <c r="D434" s="258" t="str">
        <f t="shared" si="54"/>
        <v/>
      </c>
      <c r="E434" s="236"/>
      <c r="F434" s="236"/>
      <c r="G434" s="244"/>
      <c r="H434" s="259" t="str">
        <f t="shared" si="55"/>
        <v/>
      </c>
      <c r="I434" s="236"/>
      <c r="J434" s="236"/>
      <c r="K434" s="236"/>
      <c r="L434" s="236"/>
      <c r="M434" s="311">
        <f t="shared" si="56"/>
        <v>0</v>
      </c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60" t="str">
        <f t="shared" si="58"/>
        <v>нет</v>
      </c>
      <c r="AM434" s="260" t="str">
        <f t="shared" si="60"/>
        <v>нет</v>
      </c>
      <c r="AN434" s="260">
        <f t="shared" si="57"/>
        <v>0</v>
      </c>
      <c r="AO434" s="260" t="e">
        <f t="shared" si="59"/>
        <v>#VALUE!</v>
      </c>
    </row>
    <row r="435" spans="1:41">
      <c r="A435" s="264" t="e">
        <f t="shared" si="61"/>
        <v>#VALUE!</v>
      </c>
      <c r="B435" s="243">
        <v>432</v>
      </c>
      <c r="C435" s="244"/>
      <c r="D435" s="258" t="str">
        <f t="shared" si="54"/>
        <v/>
      </c>
      <c r="E435" s="236"/>
      <c r="F435" s="236"/>
      <c r="G435" s="244"/>
      <c r="H435" s="259" t="str">
        <f t="shared" si="55"/>
        <v/>
      </c>
      <c r="I435" s="236"/>
      <c r="J435" s="236"/>
      <c r="K435" s="236"/>
      <c r="L435" s="236"/>
      <c r="M435" s="311">
        <f t="shared" si="56"/>
        <v>0</v>
      </c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60" t="str">
        <f t="shared" si="58"/>
        <v>нет</v>
      </c>
      <c r="AM435" s="260" t="str">
        <f t="shared" si="60"/>
        <v>нет</v>
      </c>
      <c r="AN435" s="260">
        <f t="shared" si="57"/>
        <v>0</v>
      </c>
      <c r="AO435" s="260" t="e">
        <f t="shared" si="59"/>
        <v>#VALUE!</v>
      </c>
    </row>
    <row r="436" spans="1:41">
      <c r="A436" s="264" t="e">
        <f t="shared" si="61"/>
        <v>#VALUE!</v>
      </c>
      <c r="B436" s="243">
        <v>433</v>
      </c>
      <c r="C436" s="244"/>
      <c r="D436" s="258" t="str">
        <f t="shared" si="54"/>
        <v/>
      </c>
      <c r="E436" s="236"/>
      <c r="F436" s="236"/>
      <c r="G436" s="244"/>
      <c r="H436" s="259" t="str">
        <f t="shared" si="55"/>
        <v/>
      </c>
      <c r="I436" s="236"/>
      <c r="J436" s="236"/>
      <c r="K436" s="236"/>
      <c r="L436" s="236"/>
      <c r="M436" s="311">
        <f t="shared" si="56"/>
        <v>0</v>
      </c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60" t="str">
        <f t="shared" si="58"/>
        <v>нет</v>
      </c>
      <c r="AM436" s="260" t="str">
        <f t="shared" si="60"/>
        <v>нет</v>
      </c>
      <c r="AN436" s="260">
        <f t="shared" si="57"/>
        <v>0</v>
      </c>
      <c r="AO436" s="260" t="e">
        <f t="shared" si="59"/>
        <v>#VALUE!</v>
      </c>
    </row>
    <row r="437" spans="1:41">
      <c r="A437" s="264" t="e">
        <f t="shared" si="61"/>
        <v>#VALUE!</v>
      </c>
      <c r="B437" s="243">
        <v>434</v>
      </c>
      <c r="C437" s="244"/>
      <c r="D437" s="258" t="str">
        <f t="shared" si="54"/>
        <v/>
      </c>
      <c r="E437" s="236"/>
      <c r="F437" s="236"/>
      <c r="G437" s="244"/>
      <c r="H437" s="259" t="str">
        <f t="shared" si="55"/>
        <v/>
      </c>
      <c r="I437" s="236"/>
      <c r="J437" s="236"/>
      <c r="K437" s="236"/>
      <c r="L437" s="236"/>
      <c r="M437" s="311">
        <f t="shared" si="56"/>
        <v>0</v>
      </c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60" t="str">
        <f t="shared" si="58"/>
        <v>нет</v>
      </c>
      <c r="AM437" s="260" t="str">
        <f t="shared" si="60"/>
        <v>нет</v>
      </c>
      <c r="AN437" s="260">
        <f t="shared" si="57"/>
        <v>0</v>
      </c>
      <c r="AO437" s="260" t="e">
        <f t="shared" si="59"/>
        <v>#VALUE!</v>
      </c>
    </row>
    <row r="438" spans="1:41">
      <c r="A438" s="264" t="e">
        <f t="shared" si="61"/>
        <v>#VALUE!</v>
      </c>
      <c r="B438" s="243">
        <v>435</v>
      </c>
      <c r="C438" s="244"/>
      <c r="D438" s="258" t="str">
        <f t="shared" si="54"/>
        <v/>
      </c>
      <c r="E438" s="236"/>
      <c r="F438" s="236"/>
      <c r="G438" s="244"/>
      <c r="H438" s="259" t="str">
        <f t="shared" si="55"/>
        <v/>
      </c>
      <c r="I438" s="236"/>
      <c r="J438" s="236"/>
      <c r="K438" s="236"/>
      <c r="L438" s="236"/>
      <c r="M438" s="311">
        <f t="shared" si="56"/>
        <v>0</v>
      </c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60" t="str">
        <f t="shared" si="58"/>
        <v>нет</v>
      </c>
      <c r="AM438" s="260" t="str">
        <f t="shared" si="60"/>
        <v>нет</v>
      </c>
      <c r="AN438" s="260">
        <f t="shared" si="57"/>
        <v>0</v>
      </c>
      <c r="AO438" s="260" t="e">
        <f t="shared" si="59"/>
        <v>#VALUE!</v>
      </c>
    </row>
    <row r="439" spans="1:41">
      <c r="A439" s="264" t="e">
        <f t="shared" si="61"/>
        <v>#VALUE!</v>
      </c>
      <c r="B439" s="243">
        <v>436</v>
      </c>
      <c r="C439" s="244"/>
      <c r="D439" s="258" t="str">
        <f t="shared" si="54"/>
        <v/>
      </c>
      <c r="E439" s="236"/>
      <c r="F439" s="236"/>
      <c r="G439" s="244"/>
      <c r="H439" s="259" t="str">
        <f t="shared" si="55"/>
        <v/>
      </c>
      <c r="I439" s="236"/>
      <c r="J439" s="236"/>
      <c r="K439" s="236"/>
      <c r="L439" s="236"/>
      <c r="M439" s="311">
        <f t="shared" si="56"/>
        <v>0</v>
      </c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60" t="str">
        <f t="shared" si="58"/>
        <v>нет</v>
      </c>
      <c r="AM439" s="260" t="str">
        <f t="shared" si="60"/>
        <v>нет</v>
      </c>
      <c r="AN439" s="260">
        <f t="shared" si="57"/>
        <v>0</v>
      </c>
      <c r="AO439" s="260" t="e">
        <f t="shared" si="59"/>
        <v>#VALUE!</v>
      </c>
    </row>
    <row r="440" spans="1:41">
      <c r="A440" s="264" t="e">
        <f t="shared" si="61"/>
        <v>#VALUE!</v>
      </c>
      <c r="B440" s="243">
        <v>437</v>
      </c>
      <c r="C440" s="244"/>
      <c r="D440" s="258" t="str">
        <f t="shared" si="54"/>
        <v/>
      </c>
      <c r="E440" s="236"/>
      <c r="F440" s="236"/>
      <c r="G440" s="244"/>
      <c r="H440" s="259" t="str">
        <f t="shared" si="55"/>
        <v/>
      </c>
      <c r="I440" s="236"/>
      <c r="J440" s="236"/>
      <c r="K440" s="236"/>
      <c r="L440" s="236"/>
      <c r="M440" s="311">
        <f t="shared" si="56"/>
        <v>0</v>
      </c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60" t="str">
        <f t="shared" si="58"/>
        <v>нет</v>
      </c>
      <c r="AM440" s="260" t="str">
        <f t="shared" si="60"/>
        <v>нет</v>
      </c>
      <c r="AN440" s="260">
        <f t="shared" si="57"/>
        <v>0</v>
      </c>
      <c r="AO440" s="260" t="e">
        <f t="shared" si="59"/>
        <v>#VALUE!</v>
      </c>
    </row>
    <row r="441" spans="1:41">
      <c r="A441" s="264" t="e">
        <f t="shared" si="61"/>
        <v>#VALUE!</v>
      </c>
      <c r="B441" s="243">
        <v>438</v>
      </c>
      <c r="C441" s="244"/>
      <c r="D441" s="258" t="str">
        <f t="shared" si="54"/>
        <v/>
      </c>
      <c r="E441" s="236"/>
      <c r="F441" s="236"/>
      <c r="G441" s="244"/>
      <c r="H441" s="259" t="str">
        <f t="shared" si="55"/>
        <v/>
      </c>
      <c r="I441" s="236"/>
      <c r="J441" s="236"/>
      <c r="K441" s="236"/>
      <c r="L441" s="236"/>
      <c r="M441" s="311">
        <f t="shared" si="56"/>
        <v>0</v>
      </c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60" t="str">
        <f t="shared" si="58"/>
        <v>нет</v>
      </c>
      <c r="AM441" s="260" t="str">
        <f t="shared" si="60"/>
        <v>нет</v>
      </c>
      <c r="AN441" s="260">
        <f t="shared" si="57"/>
        <v>0</v>
      </c>
      <c r="AO441" s="260" t="e">
        <f t="shared" si="59"/>
        <v>#VALUE!</v>
      </c>
    </row>
    <row r="442" spans="1:41">
      <c r="A442" s="264" t="e">
        <f t="shared" si="61"/>
        <v>#VALUE!</v>
      </c>
      <c r="B442" s="243">
        <v>439</v>
      </c>
      <c r="C442" s="244"/>
      <c r="D442" s="258" t="str">
        <f t="shared" si="54"/>
        <v/>
      </c>
      <c r="E442" s="236"/>
      <c r="F442" s="236"/>
      <c r="G442" s="244"/>
      <c r="H442" s="259" t="str">
        <f t="shared" si="55"/>
        <v/>
      </c>
      <c r="I442" s="236"/>
      <c r="J442" s="236"/>
      <c r="K442" s="236"/>
      <c r="L442" s="236"/>
      <c r="M442" s="311">
        <f t="shared" si="56"/>
        <v>0</v>
      </c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60" t="str">
        <f t="shared" si="58"/>
        <v>нет</v>
      </c>
      <c r="AM442" s="260" t="str">
        <f t="shared" si="60"/>
        <v>нет</v>
      </c>
      <c r="AN442" s="260">
        <f t="shared" si="57"/>
        <v>0</v>
      </c>
      <c r="AO442" s="260" t="e">
        <f t="shared" si="59"/>
        <v>#VALUE!</v>
      </c>
    </row>
    <row r="443" spans="1:41">
      <c r="A443" s="264" t="e">
        <f t="shared" si="61"/>
        <v>#VALUE!</v>
      </c>
      <c r="B443" s="243">
        <v>440</v>
      </c>
      <c r="C443" s="244"/>
      <c r="D443" s="258" t="str">
        <f t="shared" si="54"/>
        <v/>
      </c>
      <c r="E443" s="236"/>
      <c r="F443" s="236"/>
      <c r="G443" s="244"/>
      <c r="H443" s="259" t="str">
        <f t="shared" si="55"/>
        <v/>
      </c>
      <c r="I443" s="236"/>
      <c r="J443" s="236"/>
      <c r="K443" s="236"/>
      <c r="L443" s="236"/>
      <c r="M443" s="311">
        <f t="shared" si="56"/>
        <v>0</v>
      </c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60" t="str">
        <f t="shared" si="58"/>
        <v>нет</v>
      </c>
      <c r="AM443" s="260" t="str">
        <f t="shared" si="60"/>
        <v>нет</v>
      </c>
      <c r="AN443" s="260">
        <f t="shared" si="57"/>
        <v>0</v>
      </c>
      <c r="AO443" s="260" t="e">
        <f t="shared" si="59"/>
        <v>#VALUE!</v>
      </c>
    </row>
    <row r="444" spans="1:41">
      <c r="A444" s="264" t="e">
        <f t="shared" si="61"/>
        <v>#VALUE!</v>
      </c>
      <c r="B444" s="243">
        <v>441</v>
      </c>
      <c r="C444" s="244"/>
      <c r="D444" s="258" t="str">
        <f t="shared" si="54"/>
        <v/>
      </c>
      <c r="E444" s="236"/>
      <c r="F444" s="236"/>
      <c r="G444" s="244"/>
      <c r="H444" s="259" t="str">
        <f t="shared" si="55"/>
        <v/>
      </c>
      <c r="I444" s="236"/>
      <c r="J444" s="236"/>
      <c r="K444" s="236"/>
      <c r="L444" s="236"/>
      <c r="M444" s="311">
        <f t="shared" si="56"/>
        <v>0</v>
      </c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60" t="str">
        <f t="shared" si="58"/>
        <v>нет</v>
      </c>
      <c r="AM444" s="260" t="str">
        <f t="shared" si="60"/>
        <v>нет</v>
      </c>
      <c r="AN444" s="260">
        <f t="shared" si="57"/>
        <v>0</v>
      </c>
      <c r="AO444" s="260" t="e">
        <f t="shared" si="59"/>
        <v>#VALUE!</v>
      </c>
    </row>
    <row r="445" spans="1:41">
      <c r="A445" s="264" t="e">
        <f t="shared" si="61"/>
        <v>#VALUE!</v>
      </c>
      <c r="B445" s="243">
        <v>442</v>
      </c>
      <c r="C445" s="244"/>
      <c r="D445" s="258" t="str">
        <f t="shared" si="54"/>
        <v/>
      </c>
      <c r="E445" s="236"/>
      <c r="F445" s="236"/>
      <c r="G445" s="244"/>
      <c r="H445" s="259" t="str">
        <f t="shared" si="55"/>
        <v/>
      </c>
      <c r="I445" s="236"/>
      <c r="J445" s="236"/>
      <c r="K445" s="236"/>
      <c r="L445" s="236"/>
      <c r="M445" s="311">
        <f t="shared" si="56"/>
        <v>0</v>
      </c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60" t="str">
        <f t="shared" si="58"/>
        <v>нет</v>
      </c>
      <c r="AM445" s="260" t="str">
        <f t="shared" si="60"/>
        <v>нет</v>
      </c>
      <c r="AN445" s="260">
        <f t="shared" si="57"/>
        <v>0</v>
      </c>
      <c r="AO445" s="260" t="e">
        <f t="shared" si="59"/>
        <v>#VALUE!</v>
      </c>
    </row>
    <row r="446" spans="1:41">
      <c r="A446" s="264" t="e">
        <f t="shared" si="61"/>
        <v>#VALUE!</v>
      </c>
      <c r="B446" s="243">
        <v>443</v>
      </c>
      <c r="C446" s="244"/>
      <c r="D446" s="258" t="str">
        <f t="shared" si="54"/>
        <v/>
      </c>
      <c r="E446" s="236"/>
      <c r="F446" s="236"/>
      <c r="G446" s="244"/>
      <c r="H446" s="259" t="str">
        <f t="shared" si="55"/>
        <v/>
      </c>
      <c r="I446" s="236"/>
      <c r="J446" s="236"/>
      <c r="K446" s="236"/>
      <c r="L446" s="236"/>
      <c r="M446" s="311">
        <f t="shared" si="56"/>
        <v>0</v>
      </c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60" t="str">
        <f t="shared" si="58"/>
        <v>нет</v>
      </c>
      <c r="AM446" s="260" t="str">
        <f t="shared" si="60"/>
        <v>нет</v>
      </c>
      <c r="AN446" s="260">
        <f t="shared" si="57"/>
        <v>0</v>
      </c>
      <c r="AO446" s="260" t="e">
        <f t="shared" si="59"/>
        <v>#VALUE!</v>
      </c>
    </row>
    <row r="447" spans="1:41">
      <c r="A447" s="264" t="e">
        <f t="shared" si="61"/>
        <v>#VALUE!</v>
      </c>
      <c r="B447" s="243">
        <v>444</v>
      </c>
      <c r="C447" s="244"/>
      <c r="D447" s="258" t="str">
        <f t="shared" ref="D447:D510" si="62">IFERROR(VLOOKUP(C447,msu,2,0),"")</f>
        <v/>
      </c>
      <c r="E447" s="236"/>
      <c r="F447" s="236"/>
      <c r="G447" s="244"/>
      <c r="H447" s="259" t="str">
        <f t="shared" ref="H447:H510" si="63">IFERROR(VLOOKUP(G447,oo,2,0),"")</f>
        <v/>
      </c>
      <c r="I447" s="236"/>
      <c r="J447" s="236"/>
      <c r="K447" s="236"/>
      <c r="L447" s="236"/>
      <c r="M447" s="311">
        <f t="shared" ref="M447:M510" si="64">COUNTA(N447:AK447)</f>
        <v>0</v>
      </c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60" t="str">
        <f t="shared" si="58"/>
        <v>нет</v>
      </c>
      <c r="AM447" s="260" t="str">
        <f t="shared" si="60"/>
        <v>нет</v>
      </c>
      <c r="AN447" s="260">
        <f t="shared" ref="AN447:AN510" si="65">COUNTIF(N447:AK447,"призер")+COUNTIF(N447:AK447,"победитель")</f>
        <v>0</v>
      </c>
      <c r="AO447" s="260" t="e">
        <f t="shared" si="59"/>
        <v>#VALUE!</v>
      </c>
    </row>
    <row r="448" spans="1:41">
      <c r="A448" s="264" t="e">
        <f t="shared" si="61"/>
        <v>#VALUE!</v>
      </c>
      <c r="B448" s="243">
        <v>445</v>
      </c>
      <c r="C448" s="244"/>
      <c r="D448" s="258" t="str">
        <f t="shared" si="62"/>
        <v/>
      </c>
      <c r="E448" s="236"/>
      <c r="F448" s="236"/>
      <c r="G448" s="244"/>
      <c r="H448" s="259" t="str">
        <f t="shared" si="63"/>
        <v/>
      </c>
      <c r="I448" s="236"/>
      <c r="J448" s="236"/>
      <c r="K448" s="236"/>
      <c r="L448" s="236"/>
      <c r="M448" s="311">
        <f t="shared" si="64"/>
        <v>0</v>
      </c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60" t="str">
        <f t="shared" si="58"/>
        <v>нет</v>
      </c>
      <c r="AM448" s="260" t="str">
        <f t="shared" si="60"/>
        <v>нет</v>
      </c>
      <c r="AN448" s="260">
        <f t="shared" si="65"/>
        <v>0</v>
      </c>
      <c r="AO448" s="260" t="e">
        <f t="shared" si="59"/>
        <v>#VALUE!</v>
      </c>
    </row>
    <row r="449" spans="1:41">
      <c r="A449" s="264" t="e">
        <f t="shared" si="61"/>
        <v>#VALUE!</v>
      </c>
      <c r="B449" s="243">
        <v>446</v>
      </c>
      <c r="C449" s="244"/>
      <c r="D449" s="258" t="str">
        <f t="shared" si="62"/>
        <v/>
      </c>
      <c r="E449" s="236"/>
      <c r="F449" s="236"/>
      <c r="G449" s="244"/>
      <c r="H449" s="259" t="str">
        <f t="shared" si="63"/>
        <v/>
      </c>
      <c r="I449" s="236"/>
      <c r="J449" s="236"/>
      <c r="K449" s="236"/>
      <c r="L449" s="236"/>
      <c r="M449" s="311">
        <f t="shared" si="64"/>
        <v>0</v>
      </c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60" t="str">
        <f t="shared" si="58"/>
        <v>нет</v>
      </c>
      <c r="AM449" s="260" t="str">
        <f t="shared" si="60"/>
        <v>нет</v>
      </c>
      <c r="AN449" s="260">
        <f t="shared" si="65"/>
        <v>0</v>
      </c>
      <c r="AO449" s="260" t="e">
        <f t="shared" si="59"/>
        <v>#VALUE!</v>
      </c>
    </row>
    <row r="450" spans="1:41">
      <c r="A450" s="264" t="e">
        <f t="shared" si="61"/>
        <v>#VALUE!</v>
      </c>
      <c r="B450" s="243">
        <v>447</v>
      </c>
      <c r="C450" s="244"/>
      <c r="D450" s="258" t="str">
        <f t="shared" si="62"/>
        <v/>
      </c>
      <c r="E450" s="236"/>
      <c r="F450" s="236"/>
      <c r="G450" s="244"/>
      <c r="H450" s="259" t="str">
        <f t="shared" si="63"/>
        <v/>
      </c>
      <c r="I450" s="236"/>
      <c r="J450" s="236"/>
      <c r="K450" s="236"/>
      <c r="L450" s="236"/>
      <c r="M450" s="311">
        <f t="shared" si="64"/>
        <v>0</v>
      </c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60" t="str">
        <f t="shared" si="58"/>
        <v>нет</v>
      </c>
      <c r="AM450" s="260" t="str">
        <f t="shared" si="60"/>
        <v>нет</v>
      </c>
      <c r="AN450" s="260">
        <f t="shared" si="65"/>
        <v>0</v>
      </c>
      <c r="AO450" s="260" t="e">
        <f t="shared" si="59"/>
        <v>#VALUE!</v>
      </c>
    </row>
    <row r="451" spans="1:41">
      <c r="A451" s="264" t="e">
        <f t="shared" si="61"/>
        <v>#VALUE!</v>
      </c>
      <c r="B451" s="243">
        <v>448</v>
      </c>
      <c r="C451" s="244"/>
      <c r="D451" s="258" t="str">
        <f t="shared" si="62"/>
        <v/>
      </c>
      <c r="E451" s="236"/>
      <c r="F451" s="236"/>
      <c r="G451" s="244"/>
      <c r="H451" s="259" t="str">
        <f t="shared" si="63"/>
        <v/>
      </c>
      <c r="I451" s="236"/>
      <c r="J451" s="236"/>
      <c r="K451" s="236"/>
      <c r="L451" s="236"/>
      <c r="M451" s="311">
        <f t="shared" si="64"/>
        <v>0</v>
      </c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60" t="str">
        <f t="shared" si="58"/>
        <v>нет</v>
      </c>
      <c r="AM451" s="260" t="str">
        <f t="shared" si="60"/>
        <v>нет</v>
      </c>
      <c r="AN451" s="260">
        <f t="shared" si="65"/>
        <v>0</v>
      </c>
      <c r="AO451" s="260" t="e">
        <f t="shared" si="59"/>
        <v>#VALUE!</v>
      </c>
    </row>
    <row r="452" spans="1:41">
      <c r="A452" s="264" t="e">
        <f t="shared" si="61"/>
        <v>#VALUE!</v>
      </c>
      <c r="B452" s="243">
        <v>449</v>
      </c>
      <c r="C452" s="244"/>
      <c r="D452" s="258" t="str">
        <f t="shared" si="62"/>
        <v/>
      </c>
      <c r="E452" s="236"/>
      <c r="F452" s="236"/>
      <c r="G452" s="244"/>
      <c r="H452" s="259" t="str">
        <f t="shared" si="63"/>
        <v/>
      </c>
      <c r="I452" s="236"/>
      <c r="J452" s="236"/>
      <c r="K452" s="236"/>
      <c r="L452" s="236"/>
      <c r="M452" s="311">
        <f t="shared" si="64"/>
        <v>0</v>
      </c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60" t="str">
        <f t="shared" si="58"/>
        <v>нет</v>
      </c>
      <c r="AM452" s="260" t="str">
        <f t="shared" si="60"/>
        <v>нет</v>
      </c>
      <c r="AN452" s="260">
        <f t="shared" si="65"/>
        <v>0</v>
      </c>
      <c r="AO452" s="260" t="e">
        <f t="shared" si="59"/>
        <v>#VALUE!</v>
      </c>
    </row>
    <row r="453" spans="1:41">
      <c r="A453" s="264" t="e">
        <f t="shared" si="61"/>
        <v>#VALUE!</v>
      </c>
      <c r="B453" s="243">
        <v>450</v>
      </c>
      <c r="C453" s="244"/>
      <c r="D453" s="258" t="str">
        <f t="shared" si="62"/>
        <v/>
      </c>
      <c r="E453" s="236"/>
      <c r="F453" s="236"/>
      <c r="G453" s="244"/>
      <c r="H453" s="259" t="str">
        <f t="shared" si="63"/>
        <v/>
      </c>
      <c r="I453" s="236"/>
      <c r="J453" s="236"/>
      <c r="K453" s="236"/>
      <c r="L453" s="236"/>
      <c r="M453" s="311">
        <f t="shared" si="64"/>
        <v>0</v>
      </c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60" t="str">
        <f t="shared" ref="AL453:AL516" si="66">IF($I453&lt;5,"нет",IF($I453&gt;9,"нет","да"))</f>
        <v>нет</v>
      </c>
      <c r="AM453" s="260" t="str">
        <f t="shared" si="60"/>
        <v>нет</v>
      </c>
      <c r="AN453" s="260">
        <f t="shared" si="65"/>
        <v>0</v>
      </c>
      <c r="AO453" s="260" t="e">
        <f t="shared" ref="AO453:AO516" si="67">IF(LEN(G453)=5,LEFT(G453,1)+100,LEFT(G453,2)+100)</f>
        <v>#VALUE!</v>
      </c>
    </row>
    <row r="454" spans="1:41">
      <c r="A454" s="264" t="e">
        <f t="shared" si="61"/>
        <v>#VALUE!</v>
      </c>
      <c r="B454" s="243">
        <v>451</v>
      </c>
      <c r="C454" s="244"/>
      <c r="D454" s="258" t="str">
        <f t="shared" si="62"/>
        <v/>
      </c>
      <c r="E454" s="236"/>
      <c r="F454" s="236"/>
      <c r="G454" s="244"/>
      <c r="H454" s="259" t="str">
        <f t="shared" si="63"/>
        <v/>
      </c>
      <c r="I454" s="236"/>
      <c r="J454" s="236"/>
      <c r="K454" s="236"/>
      <c r="L454" s="236"/>
      <c r="M454" s="311">
        <f t="shared" si="64"/>
        <v>0</v>
      </c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60" t="str">
        <f t="shared" si="66"/>
        <v>нет</v>
      </c>
      <c r="AM454" s="260" t="str">
        <f t="shared" ref="AM454:AM517" si="68">IF($I454&lt;=9,"нет","да")</f>
        <v>нет</v>
      </c>
      <c r="AN454" s="260">
        <f t="shared" si="65"/>
        <v>0</v>
      </c>
      <c r="AO454" s="260" t="e">
        <f t="shared" si="67"/>
        <v>#VALUE!</v>
      </c>
    </row>
    <row r="455" spans="1:41">
      <c r="A455" s="264" t="e">
        <f t="shared" si="61"/>
        <v>#VALUE!</v>
      </c>
      <c r="B455" s="243">
        <v>452</v>
      </c>
      <c r="C455" s="244"/>
      <c r="D455" s="258" t="str">
        <f t="shared" si="62"/>
        <v/>
      </c>
      <c r="E455" s="236"/>
      <c r="F455" s="236"/>
      <c r="G455" s="244"/>
      <c r="H455" s="259" t="str">
        <f t="shared" si="63"/>
        <v/>
      </c>
      <c r="I455" s="236"/>
      <c r="J455" s="236"/>
      <c r="K455" s="236"/>
      <c r="L455" s="236"/>
      <c r="M455" s="311">
        <f t="shared" si="64"/>
        <v>0</v>
      </c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60" t="str">
        <f t="shared" si="66"/>
        <v>нет</v>
      </c>
      <c r="AM455" s="260" t="str">
        <f t="shared" si="68"/>
        <v>нет</v>
      </c>
      <c r="AN455" s="260">
        <f t="shared" si="65"/>
        <v>0</v>
      </c>
      <c r="AO455" s="260" t="e">
        <f t="shared" si="67"/>
        <v>#VALUE!</v>
      </c>
    </row>
    <row r="456" spans="1:41">
      <c r="A456" s="264" t="e">
        <f t="shared" ref="A456:A519" si="69">IF($AO456=$C456, "Код_ОО+МСУ_верно", "Требуется проверка кода ОО или МСУ, кроме 101, 102,103")</f>
        <v>#VALUE!</v>
      </c>
      <c r="B456" s="243">
        <v>453</v>
      </c>
      <c r="C456" s="244"/>
      <c r="D456" s="258" t="str">
        <f t="shared" si="62"/>
        <v/>
      </c>
      <c r="E456" s="236"/>
      <c r="F456" s="236"/>
      <c r="G456" s="244"/>
      <c r="H456" s="259" t="str">
        <f t="shared" si="63"/>
        <v/>
      </c>
      <c r="I456" s="236"/>
      <c r="J456" s="236"/>
      <c r="K456" s="236"/>
      <c r="L456" s="236"/>
      <c r="M456" s="311">
        <f t="shared" si="64"/>
        <v>0</v>
      </c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60" t="str">
        <f t="shared" si="66"/>
        <v>нет</v>
      </c>
      <c r="AM456" s="260" t="str">
        <f t="shared" si="68"/>
        <v>нет</v>
      </c>
      <c r="AN456" s="260">
        <f t="shared" si="65"/>
        <v>0</v>
      </c>
      <c r="AO456" s="260" t="e">
        <f t="shared" si="67"/>
        <v>#VALUE!</v>
      </c>
    </row>
    <row r="457" spans="1:41">
      <c r="A457" s="264" t="e">
        <f t="shared" si="69"/>
        <v>#VALUE!</v>
      </c>
      <c r="B457" s="243">
        <v>454</v>
      </c>
      <c r="C457" s="244"/>
      <c r="D457" s="258" t="str">
        <f t="shared" si="62"/>
        <v/>
      </c>
      <c r="E457" s="236"/>
      <c r="F457" s="236"/>
      <c r="G457" s="244"/>
      <c r="H457" s="259" t="str">
        <f t="shared" si="63"/>
        <v/>
      </c>
      <c r="I457" s="236"/>
      <c r="J457" s="236"/>
      <c r="K457" s="236"/>
      <c r="L457" s="236"/>
      <c r="M457" s="311">
        <f t="shared" si="64"/>
        <v>0</v>
      </c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60" t="str">
        <f t="shared" si="66"/>
        <v>нет</v>
      </c>
      <c r="AM457" s="260" t="str">
        <f t="shared" si="68"/>
        <v>нет</v>
      </c>
      <c r="AN457" s="260">
        <f t="shared" si="65"/>
        <v>0</v>
      </c>
      <c r="AO457" s="260" t="e">
        <f t="shared" si="67"/>
        <v>#VALUE!</v>
      </c>
    </row>
    <row r="458" spans="1:41">
      <c r="A458" s="264" t="e">
        <f t="shared" si="69"/>
        <v>#VALUE!</v>
      </c>
      <c r="B458" s="243">
        <v>455</v>
      </c>
      <c r="C458" s="244"/>
      <c r="D458" s="258" t="str">
        <f t="shared" si="62"/>
        <v/>
      </c>
      <c r="E458" s="236"/>
      <c r="F458" s="236"/>
      <c r="G458" s="244"/>
      <c r="H458" s="259" t="str">
        <f t="shared" si="63"/>
        <v/>
      </c>
      <c r="I458" s="236"/>
      <c r="J458" s="236"/>
      <c r="K458" s="236"/>
      <c r="L458" s="236"/>
      <c r="M458" s="311">
        <f t="shared" si="64"/>
        <v>0</v>
      </c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60" t="str">
        <f t="shared" si="66"/>
        <v>нет</v>
      </c>
      <c r="AM458" s="260" t="str">
        <f t="shared" si="68"/>
        <v>нет</v>
      </c>
      <c r="AN458" s="260">
        <f t="shared" si="65"/>
        <v>0</v>
      </c>
      <c r="AO458" s="260" t="e">
        <f t="shared" si="67"/>
        <v>#VALUE!</v>
      </c>
    </row>
    <row r="459" spans="1:41">
      <c r="A459" s="264" t="e">
        <f t="shared" si="69"/>
        <v>#VALUE!</v>
      </c>
      <c r="B459" s="243">
        <v>456</v>
      </c>
      <c r="C459" s="244"/>
      <c r="D459" s="258" t="str">
        <f t="shared" si="62"/>
        <v/>
      </c>
      <c r="E459" s="236"/>
      <c r="F459" s="236"/>
      <c r="G459" s="244"/>
      <c r="H459" s="259" t="str">
        <f t="shared" si="63"/>
        <v/>
      </c>
      <c r="I459" s="236"/>
      <c r="J459" s="236"/>
      <c r="K459" s="236"/>
      <c r="L459" s="236"/>
      <c r="M459" s="311">
        <f t="shared" si="64"/>
        <v>0</v>
      </c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60" t="str">
        <f t="shared" si="66"/>
        <v>нет</v>
      </c>
      <c r="AM459" s="260" t="str">
        <f t="shared" si="68"/>
        <v>нет</v>
      </c>
      <c r="AN459" s="260">
        <f t="shared" si="65"/>
        <v>0</v>
      </c>
      <c r="AO459" s="260" t="e">
        <f t="shared" si="67"/>
        <v>#VALUE!</v>
      </c>
    </row>
    <row r="460" spans="1:41">
      <c r="A460" s="264" t="e">
        <f t="shared" si="69"/>
        <v>#VALUE!</v>
      </c>
      <c r="B460" s="243">
        <v>457</v>
      </c>
      <c r="C460" s="244"/>
      <c r="D460" s="258" t="str">
        <f t="shared" si="62"/>
        <v/>
      </c>
      <c r="E460" s="236"/>
      <c r="F460" s="236"/>
      <c r="G460" s="244"/>
      <c r="H460" s="259" t="str">
        <f t="shared" si="63"/>
        <v/>
      </c>
      <c r="I460" s="236"/>
      <c r="J460" s="236"/>
      <c r="K460" s="236"/>
      <c r="L460" s="236"/>
      <c r="M460" s="311">
        <f t="shared" si="64"/>
        <v>0</v>
      </c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60" t="str">
        <f t="shared" si="66"/>
        <v>нет</v>
      </c>
      <c r="AM460" s="260" t="str">
        <f t="shared" si="68"/>
        <v>нет</v>
      </c>
      <c r="AN460" s="260">
        <f t="shared" si="65"/>
        <v>0</v>
      </c>
      <c r="AO460" s="260" t="e">
        <f t="shared" si="67"/>
        <v>#VALUE!</v>
      </c>
    </row>
    <row r="461" spans="1:41">
      <c r="A461" s="264" t="e">
        <f t="shared" si="69"/>
        <v>#VALUE!</v>
      </c>
      <c r="B461" s="243">
        <v>458</v>
      </c>
      <c r="C461" s="244"/>
      <c r="D461" s="258" t="str">
        <f t="shared" si="62"/>
        <v/>
      </c>
      <c r="E461" s="236"/>
      <c r="F461" s="236"/>
      <c r="G461" s="244"/>
      <c r="H461" s="259" t="str">
        <f t="shared" si="63"/>
        <v/>
      </c>
      <c r="I461" s="236"/>
      <c r="J461" s="236"/>
      <c r="K461" s="236"/>
      <c r="L461" s="236"/>
      <c r="M461" s="311">
        <f t="shared" si="64"/>
        <v>0</v>
      </c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60" t="str">
        <f t="shared" si="66"/>
        <v>нет</v>
      </c>
      <c r="AM461" s="260" t="str">
        <f t="shared" si="68"/>
        <v>нет</v>
      </c>
      <c r="AN461" s="260">
        <f t="shared" si="65"/>
        <v>0</v>
      </c>
      <c r="AO461" s="260" t="e">
        <f t="shared" si="67"/>
        <v>#VALUE!</v>
      </c>
    </row>
    <row r="462" spans="1:41">
      <c r="A462" s="264" t="e">
        <f t="shared" si="69"/>
        <v>#VALUE!</v>
      </c>
      <c r="B462" s="243">
        <v>459</v>
      </c>
      <c r="C462" s="244"/>
      <c r="D462" s="258" t="str">
        <f t="shared" si="62"/>
        <v/>
      </c>
      <c r="E462" s="236"/>
      <c r="F462" s="236"/>
      <c r="G462" s="244"/>
      <c r="H462" s="259" t="str">
        <f t="shared" si="63"/>
        <v/>
      </c>
      <c r="I462" s="236"/>
      <c r="J462" s="236"/>
      <c r="K462" s="236"/>
      <c r="L462" s="236"/>
      <c r="M462" s="311">
        <f t="shared" si="64"/>
        <v>0</v>
      </c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60" t="str">
        <f t="shared" si="66"/>
        <v>нет</v>
      </c>
      <c r="AM462" s="260" t="str">
        <f t="shared" si="68"/>
        <v>нет</v>
      </c>
      <c r="AN462" s="260">
        <f t="shared" si="65"/>
        <v>0</v>
      </c>
      <c r="AO462" s="260" t="e">
        <f t="shared" si="67"/>
        <v>#VALUE!</v>
      </c>
    </row>
    <row r="463" spans="1:41">
      <c r="A463" s="264" t="e">
        <f t="shared" si="69"/>
        <v>#VALUE!</v>
      </c>
      <c r="B463" s="243">
        <v>460</v>
      </c>
      <c r="C463" s="244"/>
      <c r="D463" s="258" t="str">
        <f t="shared" si="62"/>
        <v/>
      </c>
      <c r="E463" s="236"/>
      <c r="F463" s="236"/>
      <c r="G463" s="244"/>
      <c r="H463" s="259" t="str">
        <f t="shared" si="63"/>
        <v/>
      </c>
      <c r="I463" s="236"/>
      <c r="J463" s="236"/>
      <c r="K463" s="236"/>
      <c r="L463" s="236"/>
      <c r="M463" s="311">
        <f t="shared" si="64"/>
        <v>0</v>
      </c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60" t="str">
        <f t="shared" si="66"/>
        <v>нет</v>
      </c>
      <c r="AM463" s="260" t="str">
        <f t="shared" si="68"/>
        <v>нет</v>
      </c>
      <c r="AN463" s="260">
        <f t="shared" si="65"/>
        <v>0</v>
      </c>
      <c r="AO463" s="260" t="e">
        <f t="shared" si="67"/>
        <v>#VALUE!</v>
      </c>
    </row>
    <row r="464" spans="1:41">
      <c r="A464" s="264" t="e">
        <f t="shared" si="69"/>
        <v>#VALUE!</v>
      </c>
      <c r="B464" s="243">
        <v>461</v>
      </c>
      <c r="C464" s="244"/>
      <c r="D464" s="258" t="str">
        <f t="shared" si="62"/>
        <v/>
      </c>
      <c r="E464" s="236"/>
      <c r="F464" s="236"/>
      <c r="G464" s="244"/>
      <c r="H464" s="259" t="str">
        <f t="shared" si="63"/>
        <v/>
      </c>
      <c r="I464" s="236"/>
      <c r="J464" s="236"/>
      <c r="K464" s="236"/>
      <c r="L464" s="236"/>
      <c r="M464" s="311">
        <f t="shared" si="64"/>
        <v>0</v>
      </c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60" t="str">
        <f t="shared" si="66"/>
        <v>нет</v>
      </c>
      <c r="AM464" s="260" t="str">
        <f t="shared" si="68"/>
        <v>нет</v>
      </c>
      <c r="AN464" s="260">
        <f t="shared" si="65"/>
        <v>0</v>
      </c>
      <c r="AO464" s="260" t="e">
        <f t="shared" si="67"/>
        <v>#VALUE!</v>
      </c>
    </row>
    <row r="465" spans="1:41">
      <c r="A465" s="264" t="e">
        <f t="shared" si="69"/>
        <v>#VALUE!</v>
      </c>
      <c r="B465" s="243">
        <v>462</v>
      </c>
      <c r="C465" s="244"/>
      <c r="D465" s="258" t="str">
        <f t="shared" si="62"/>
        <v/>
      </c>
      <c r="E465" s="236"/>
      <c r="F465" s="236"/>
      <c r="G465" s="244"/>
      <c r="H465" s="259" t="str">
        <f t="shared" si="63"/>
        <v/>
      </c>
      <c r="I465" s="236"/>
      <c r="J465" s="236"/>
      <c r="K465" s="236"/>
      <c r="L465" s="236"/>
      <c r="M465" s="311">
        <f t="shared" si="64"/>
        <v>0</v>
      </c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60" t="str">
        <f t="shared" si="66"/>
        <v>нет</v>
      </c>
      <c r="AM465" s="260" t="str">
        <f t="shared" si="68"/>
        <v>нет</v>
      </c>
      <c r="AN465" s="260">
        <f t="shared" si="65"/>
        <v>0</v>
      </c>
      <c r="AO465" s="260" t="e">
        <f t="shared" si="67"/>
        <v>#VALUE!</v>
      </c>
    </row>
    <row r="466" spans="1:41">
      <c r="A466" s="264" t="e">
        <f t="shared" si="69"/>
        <v>#VALUE!</v>
      </c>
      <c r="B466" s="243">
        <v>463</v>
      </c>
      <c r="C466" s="244"/>
      <c r="D466" s="258" t="str">
        <f t="shared" si="62"/>
        <v/>
      </c>
      <c r="E466" s="236"/>
      <c r="F466" s="236"/>
      <c r="G466" s="244"/>
      <c r="H466" s="259" t="str">
        <f t="shared" si="63"/>
        <v/>
      </c>
      <c r="I466" s="236"/>
      <c r="J466" s="236"/>
      <c r="K466" s="236"/>
      <c r="L466" s="236"/>
      <c r="M466" s="311">
        <f t="shared" si="64"/>
        <v>0</v>
      </c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60" t="str">
        <f t="shared" si="66"/>
        <v>нет</v>
      </c>
      <c r="AM466" s="260" t="str">
        <f t="shared" si="68"/>
        <v>нет</v>
      </c>
      <c r="AN466" s="260">
        <f t="shared" si="65"/>
        <v>0</v>
      </c>
      <c r="AO466" s="260" t="e">
        <f t="shared" si="67"/>
        <v>#VALUE!</v>
      </c>
    </row>
    <row r="467" spans="1:41">
      <c r="A467" s="264" t="e">
        <f t="shared" si="69"/>
        <v>#VALUE!</v>
      </c>
      <c r="B467" s="243">
        <v>464</v>
      </c>
      <c r="C467" s="244"/>
      <c r="D467" s="258" t="str">
        <f t="shared" si="62"/>
        <v/>
      </c>
      <c r="E467" s="236"/>
      <c r="F467" s="236"/>
      <c r="G467" s="244"/>
      <c r="H467" s="259" t="str">
        <f t="shared" si="63"/>
        <v/>
      </c>
      <c r="I467" s="236"/>
      <c r="J467" s="236"/>
      <c r="K467" s="236"/>
      <c r="L467" s="236"/>
      <c r="M467" s="311">
        <f t="shared" si="64"/>
        <v>0</v>
      </c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60" t="str">
        <f t="shared" si="66"/>
        <v>нет</v>
      </c>
      <c r="AM467" s="260" t="str">
        <f t="shared" si="68"/>
        <v>нет</v>
      </c>
      <c r="AN467" s="260">
        <f t="shared" si="65"/>
        <v>0</v>
      </c>
      <c r="AO467" s="260" t="e">
        <f t="shared" si="67"/>
        <v>#VALUE!</v>
      </c>
    </row>
    <row r="468" spans="1:41">
      <c r="A468" s="264" t="e">
        <f t="shared" si="69"/>
        <v>#VALUE!</v>
      </c>
      <c r="B468" s="243">
        <v>465</v>
      </c>
      <c r="C468" s="244"/>
      <c r="D468" s="258" t="str">
        <f t="shared" si="62"/>
        <v/>
      </c>
      <c r="E468" s="236"/>
      <c r="F468" s="236"/>
      <c r="G468" s="244"/>
      <c r="H468" s="259" t="str">
        <f t="shared" si="63"/>
        <v/>
      </c>
      <c r="I468" s="236"/>
      <c r="J468" s="236"/>
      <c r="K468" s="236"/>
      <c r="L468" s="236"/>
      <c r="M468" s="311">
        <f t="shared" si="64"/>
        <v>0</v>
      </c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60" t="str">
        <f t="shared" si="66"/>
        <v>нет</v>
      </c>
      <c r="AM468" s="260" t="str">
        <f t="shared" si="68"/>
        <v>нет</v>
      </c>
      <c r="AN468" s="260">
        <f t="shared" si="65"/>
        <v>0</v>
      </c>
      <c r="AO468" s="260" t="e">
        <f t="shared" si="67"/>
        <v>#VALUE!</v>
      </c>
    </row>
    <row r="469" spans="1:41">
      <c r="A469" s="264" t="e">
        <f t="shared" si="69"/>
        <v>#VALUE!</v>
      </c>
      <c r="B469" s="243">
        <v>466</v>
      </c>
      <c r="C469" s="244"/>
      <c r="D469" s="258" t="str">
        <f t="shared" si="62"/>
        <v/>
      </c>
      <c r="E469" s="236"/>
      <c r="F469" s="236"/>
      <c r="G469" s="244"/>
      <c r="H469" s="259" t="str">
        <f t="shared" si="63"/>
        <v/>
      </c>
      <c r="I469" s="236"/>
      <c r="J469" s="236"/>
      <c r="K469" s="236"/>
      <c r="L469" s="236"/>
      <c r="M469" s="311">
        <f t="shared" si="64"/>
        <v>0</v>
      </c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60" t="str">
        <f t="shared" si="66"/>
        <v>нет</v>
      </c>
      <c r="AM469" s="260" t="str">
        <f t="shared" si="68"/>
        <v>нет</v>
      </c>
      <c r="AN469" s="260">
        <f t="shared" si="65"/>
        <v>0</v>
      </c>
      <c r="AO469" s="260" t="e">
        <f t="shared" si="67"/>
        <v>#VALUE!</v>
      </c>
    </row>
    <row r="470" spans="1:41">
      <c r="A470" s="264" t="e">
        <f t="shared" si="69"/>
        <v>#VALUE!</v>
      </c>
      <c r="B470" s="243">
        <v>467</v>
      </c>
      <c r="C470" s="244"/>
      <c r="D470" s="258" t="str">
        <f t="shared" si="62"/>
        <v/>
      </c>
      <c r="E470" s="236"/>
      <c r="F470" s="236"/>
      <c r="G470" s="244"/>
      <c r="H470" s="259" t="str">
        <f t="shared" si="63"/>
        <v/>
      </c>
      <c r="I470" s="236"/>
      <c r="J470" s="236"/>
      <c r="K470" s="236"/>
      <c r="L470" s="236"/>
      <c r="M470" s="311">
        <f t="shared" si="64"/>
        <v>0</v>
      </c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60" t="str">
        <f t="shared" si="66"/>
        <v>нет</v>
      </c>
      <c r="AM470" s="260" t="str">
        <f t="shared" si="68"/>
        <v>нет</v>
      </c>
      <c r="AN470" s="260">
        <f t="shared" si="65"/>
        <v>0</v>
      </c>
      <c r="AO470" s="260" t="e">
        <f t="shared" si="67"/>
        <v>#VALUE!</v>
      </c>
    </row>
    <row r="471" spans="1:41">
      <c r="A471" s="264" t="e">
        <f t="shared" si="69"/>
        <v>#VALUE!</v>
      </c>
      <c r="B471" s="243">
        <v>468</v>
      </c>
      <c r="C471" s="244"/>
      <c r="D471" s="258" t="str">
        <f t="shared" si="62"/>
        <v/>
      </c>
      <c r="E471" s="236"/>
      <c r="F471" s="236"/>
      <c r="G471" s="244"/>
      <c r="H471" s="259" t="str">
        <f t="shared" si="63"/>
        <v/>
      </c>
      <c r="I471" s="236"/>
      <c r="J471" s="236"/>
      <c r="K471" s="236"/>
      <c r="L471" s="236"/>
      <c r="M471" s="311">
        <f t="shared" si="64"/>
        <v>0</v>
      </c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60" t="str">
        <f t="shared" si="66"/>
        <v>нет</v>
      </c>
      <c r="AM471" s="260" t="str">
        <f t="shared" si="68"/>
        <v>нет</v>
      </c>
      <c r="AN471" s="260">
        <f t="shared" si="65"/>
        <v>0</v>
      </c>
      <c r="AO471" s="260" t="e">
        <f t="shared" si="67"/>
        <v>#VALUE!</v>
      </c>
    </row>
    <row r="472" spans="1:41">
      <c r="A472" s="264" t="e">
        <f t="shared" si="69"/>
        <v>#VALUE!</v>
      </c>
      <c r="B472" s="243">
        <v>469</v>
      </c>
      <c r="C472" s="244"/>
      <c r="D472" s="258" t="str">
        <f t="shared" si="62"/>
        <v/>
      </c>
      <c r="E472" s="236"/>
      <c r="F472" s="236"/>
      <c r="G472" s="244"/>
      <c r="H472" s="259" t="str">
        <f t="shared" si="63"/>
        <v/>
      </c>
      <c r="I472" s="236"/>
      <c r="J472" s="236"/>
      <c r="K472" s="236"/>
      <c r="L472" s="236"/>
      <c r="M472" s="311">
        <f t="shared" si="64"/>
        <v>0</v>
      </c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60" t="str">
        <f t="shared" si="66"/>
        <v>нет</v>
      </c>
      <c r="AM472" s="260" t="str">
        <f t="shared" si="68"/>
        <v>нет</v>
      </c>
      <c r="AN472" s="260">
        <f t="shared" si="65"/>
        <v>0</v>
      </c>
      <c r="AO472" s="260" t="e">
        <f t="shared" si="67"/>
        <v>#VALUE!</v>
      </c>
    </row>
    <row r="473" spans="1:41">
      <c r="A473" s="264" t="e">
        <f t="shared" si="69"/>
        <v>#VALUE!</v>
      </c>
      <c r="B473" s="243">
        <v>470</v>
      </c>
      <c r="C473" s="244"/>
      <c r="D473" s="258" t="str">
        <f t="shared" si="62"/>
        <v/>
      </c>
      <c r="E473" s="236"/>
      <c r="F473" s="236"/>
      <c r="G473" s="244"/>
      <c r="H473" s="259" t="str">
        <f t="shared" si="63"/>
        <v/>
      </c>
      <c r="I473" s="236"/>
      <c r="J473" s="236"/>
      <c r="K473" s="236"/>
      <c r="L473" s="236"/>
      <c r="M473" s="311">
        <f t="shared" si="64"/>
        <v>0</v>
      </c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60" t="str">
        <f t="shared" si="66"/>
        <v>нет</v>
      </c>
      <c r="AM473" s="260" t="str">
        <f t="shared" si="68"/>
        <v>нет</v>
      </c>
      <c r="AN473" s="260">
        <f t="shared" si="65"/>
        <v>0</v>
      </c>
      <c r="AO473" s="260" t="e">
        <f t="shared" si="67"/>
        <v>#VALUE!</v>
      </c>
    </row>
    <row r="474" spans="1:41">
      <c r="A474" s="264" t="e">
        <f t="shared" si="69"/>
        <v>#VALUE!</v>
      </c>
      <c r="B474" s="243">
        <v>471</v>
      </c>
      <c r="C474" s="244"/>
      <c r="D474" s="258" t="str">
        <f t="shared" si="62"/>
        <v/>
      </c>
      <c r="E474" s="236"/>
      <c r="F474" s="236"/>
      <c r="G474" s="244"/>
      <c r="H474" s="259" t="str">
        <f t="shared" si="63"/>
        <v/>
      </c>
      <c r="I474" s="236"/>
      <c r="J474" s="236"/>
      <c r="K474" s="236"/>
      <c r="L474" s="236"/>
      <c r="M474" s="311">
        <f t="shared" si="64"/>
        <v>0</v>
      </c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60" t="str">
        <f t="shared" si="66"/>
        <v>нет</v>
      </c>
      <c r="AM474" s="260" t="str">
        <f t="shared" si="68"/>
        <v>нет</v>
      </c>
      <c r="AN474" s="260">
        <f t="shared" si="65"/>
        <v>0</v>
      </c>
      <c r="AO474" s="260" t="e">
        <f t="shared" si="67"/>
        <v>#VALUE!</v>
      </c>
    </row>
    <row r="475" spans="1:41">
      <c r="A475" s="264" t="e">
        <f t="shared" si="69"/>
        <v>#VALUE!</v>
      </c>
      <c r="B475" s="243">
        <v>472</v>
      </c>
      <c r="C475" s="244"/>
      <c r="D475" s="258" t="str">
        <f t="shared" si="62"/>
        <v/>
      </c>
      <c r="E475" s="236"/>
      <c r="F475" s="236"/>
      <c r="G475" s="244"/>
      <c r="H475" s="259" t="str">
        <f t="shared" si="63"/>
        <v/>
      </c>
      <c r="I475" s="236"/>
      <c r="J475" s="236"/>
      <c r="K475" s="236"/>
      <c r="L475" s="236"/>
      <c r="M475" s="311">
        <f t="shared" si="64"/>
        <v>0</v>
      </c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60" t="str">
        <f t="shared" si="66"/>
        <v>нет</v>
      </c>
      <c r="AM475" s="260" t="str">
        <f t="shared" si="68"/>
        <v>нет</v>
      </c>
      <c r="AN475" s="260">
        <f t="shared" si="65"/>
        <v>0</v>
      </c>
      <c r="AO475" s="260" t="e">
        <f t="shared" si="67"/>
        <v>#VALUE!</v>
      </c>
    </row>
    <row r="476" spans="1:41">
      <c r="A476" s="264" t="e">
        <f t="shared" si="69"/>
        <v>#VALUE!</v>
      </c>
      <c r="B476" s="243">
        <v>473</v>
      </c>
      <c r="C476" s="244"/>
      <c r="D476" s="258" t="str">
        <f t="shared" si="62"/>
        <v/>
      </c>
      <c r="E476" s="236"/>
      <c r="F476" s="236"/>
      <c r="G476" s="244"/>
      <c r="H476" s="259" t="str">
        <f t="shared" si="63"/>
        <v/>
      </c>
      <c r="I476" s="236"/>
      <c r="J476" s="236"/>
      <c r="K476" s="236"/>
      <c r="L476" s="236"/>
      <c r="M476" s="311">
        <f t="shared" si="64"/>
        <v>0</v>
      </c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60" t="str">
        <f t="shared" si="66"/>
        <v>нет</v>
      </c>
      <c r="AM476" s="260" t="str">
        <f t="shared" si="68"/>
        <v>нет</v>
      </c>
      <c r="AN476" s="260">
        <f t="shared" si="65"/>
        <v>0</v>
      </c>
      <c r="AO476" s="260" t="e">
        <f t="shared" si="67"/>
        <v>#VALUE!</v>
      </c>
    </row>
    <row r="477" spans="1:41">
      <c r="A477" s="264" t="e">
        <f t="shared" si="69"/>
        <v>#VALUE!</v>
      </c>
      <c r="B477" s="243">
        <v>474</v>
      </c>
      <c r="C477" s="244"/>
      <c r="D477" s="258" t="str">
        <f t="shared" si="62"/>
        <v/>
      </c>
      <c r="E477" s="236"/>
      <c r="F477" s="236"/>
      <c r="G477" s="244"/>
      <c r="H477" s="259" t="str">
        <f t="shared" si="63"/>
        <v/>
      </c>
      <c r="I477" s="236"/>
      <c r="J477" s="236"/>
      <c r="K477" s="236"/>
      <c r="L477" s="236"/>
      <c r="M477" s="311">
        <f t="shared" si="64"/>
        <v>0</v>
      </c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  <c r="AG477" s="236"/>
      <c r="AH477" s="236"/>
      <c r="AI477" s="236"/>
      <c r="AJ477" s="236"/>
      <c r="AK477" s="236"/>
      <c r="AL477" s="260" t="str">
        <f t="shared" si="66"/>
        <v>нет</v>
      </c>
      <c r="AM477" s="260" t="str">
        <f t="shared" si="68"/>
        <v>нет</v>
      </c>
      <c r="AN477" s="260">
        <f t="shared" si="65"/>
        <v>0</v>
      </c>
      <c r="AO477" s="260" t="e">
        <f t="shared" si="67"/>
        <v>#VALUE!</v>
      </c>
    </row>
    <row r="478" spans="1:41">
      <c r="A478" s="264" t="e">
        <f t="shared" si="69"/>
        <v>#VALUE!</v>
      </c>
      <c r="B478" s="243">
        <v>475</v>
      </c>
      <c r="C478" s="244"/>
      <c r="D478" s="258" t="str">
        <f t="shared" si="62"/>
        <v/>
      </c>
      <c r="E478" s="236"/>
      <c r="F478" s="236"/>
      <c r="G478" s="244"/>
      <c r="H478" s="259" t="str">
        <f t="shared" si="63"/>
        <v/>
      </c>
      <c r="I478" s="236"/>
      <c r="J478" s="236"/>
      <c r="K478" s="236"/>
      <c r="L478" s="236"/>
      <c r="M478" s="311">
        <f t="shared" si="64"/>
        <v>0</v>
      </c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60" t="str">
        <f t="shared" si="66"/>
        <v>нет</v>
      </c>
      <c r="AM478" s="260" t="str">
        <f t="shared" si="68"/>
        <v>нет</v>
      </c>
      <c r="AN478" s="260">
        <f t="shared" si="65"/>
        <v>0</v>
      </c>
      <c r="AO478" s="260" t="e">
        <f t="shared" si="67"/>
        <v>#VALUE!</v>
      </c>
    </row>
    <row r="479" spans="1:41">
      <c r="A479" s="264" t="e">
        <f t="shared" si="69"/>
        <v>#VALUE!</v>
      </c>
      <c r="B479" s="243">
        <v>476</v>
      </c>
      <c r="C479" s="244"/>
      <c r="D479" s="258" t="str">
        <f t="shared" si="62"/>
        <v/>
      </c>
      <c r="E479" s="236"/>
      <c r="F479" s="236"/>
      <c r="G479" s="244"/>
      <c r="H479" s="259" t="str">
        <f t="shared" si="63"/>
        <v/>
      </c>
      <c r="I479" s="236"/>
      <c r="J479" s="236"/>
      <c r="K479" s="236"/>
      <c r="L479" s="236"/>
      <c r="M479" s="311">
        <f t="shared" si="64"/>
        <v>0</v>
      </c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60" t="str">
        <f t="shared" si="66"/>
        <v>нет</v>
      </c>
      <c r="AM479" s="260" t="str">
        <f t="shared" si="68"/>
        <v>нет</v>
      </c>
      <c r="AN479" s="260">
        <f t="shared" si="65"/>
        <v>0</v>
      </c>
      <c r="AO479" s="260" t="e">
        <f t="shared" si="67"/>
        <v>#VALUE!</v>
      </c>
    </row>
    <row r="480" spans="1:41">
      <c r="A480" s="264" t="e">
        <f t="shared" si="69"/>
        <v>#VALUE!</v>
      </c>
      <c r="B480" s="243">
        <v>477</v>
      </c>
      <c r="C480" s="244"/>
      <c r="D480" s="258" t="str">
        <f t="shared" si="62"/>
        <v/>
      </c>
      <c r="E480" s="236"/>
      <c r="F480" s="236"/>
      <c r="G480" s="244"/>
      <c r="H480" s="259" t="str">
        <f t="shared" si="63"/>
        <v/>
      </c>
      <c r="I480" s="236"/>
      <c r="J480" s="236"/>
      <c r="K480" s="236"/>
      <c r="L480" s="236"/>
      <c r="M480" s="311">
        <f t="shared" si="64"/>
        <v>0</v>
      </c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  <c r="AG480" s="236"/>
      <c r="AH480" s="236"/>
      <c r="AI480" s="236"/>
      <c r="AJ480" s="236"/>
      <c r="AK480" s="236"/>
      <c r="AL480" s="260" t="str">
        <f t="shared" si="66"/>
        <v>нет</v>
      </c>
      <c r="AM480" s="260" t="str">
        <f t="shared" si="68"/>
        <v>нет</v>
      </c>
      <c r="AN480" s="260">
        <f t="shared" si="65"/>
        <v>0</v>
      </c>
      <c r="AO480" s="260" t="e">
        <f t="shared" si="67"/>
        <v>#VALUE!</v>
      </c>
    </row>
    <row r="481" spans="1:41">
      <c r="A481" s="264" t="e">
        <f t="shared" si="69"/>
        <v>#VALUE!</v>
      </c>
      <c r="B481" s="243">
        <v>478</v>
      </c>
      <c r="C481" s="244"/>
      <c r="D481" s="258" t="str">
        <f t="shared" si="62"/>
        <v/>
      </c>
      <c r="E481" s="236"/>
      <c r="F481" s="236"/>
      <c r="G481" s="244"/>
      <c r="H481" s="259" t="str">
        <f t="shared" si="63"/>
        <v/>
      </c>
      <c r="I481" s="236"/>
      <c r="J481" s="236"/>
      <c r="K481" s="236"/>
      <c r="L481" s="236"/>
      <c r="M481" s="311">
        <f t="shared" si="64"/>
        <v>0</v>
      </c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60" t="str">
        <f t="shared" si="66"/>
        <v>нет</v>
      </c>
      <c r="AM481" s="260" t="str">
        <f t="shared" si="68"/>
        <v>нет</v>
      </c>
      <c r="AN481" s="260">
        <f t="shared" si="65"/>
        <v>0</v>
      </c>
      <c r="AO481" s="260" t="e">
        <f t="shared" si="67"/>
        <v>#VALUE!</v>
      </c>
    </row>
    <row r="482" spans="1:41">
      <c r="A482" s="264" t="e">
        <f t="shared" si="69"/>
        <v>#VALUE!</v>
      </c>
      <c r="B482" s="243">
        <v>479</v>
      </c>
      <c r="C482" s="244"/>
      <c r="D482" s="258" t="str">
        <f t="shared" si="62"/>
        <v/>
      </c>
      <c r="E482" s="236"/>
      <c r="F482" s="236"/>
      <c r="G482" s="244"/>
      <c r="H482" s="259" t="str">
        <f t="shared" si="63"/>
        <v/>
      </c>
      <c r="I482" s="236"/>
      <c r="J482" s="236"/>
      <c r="K482" s="236"/>
      <c r="L482" s="236"/>
      <c r="M482" s="311">
        <f t="shared" si="64"/>
        <v>0</v>
      </c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60" t="str">
        <f t="shared" si="66"/>
        <v>нет</v>
      </c>
      <c r="AM482" s="260" t="str">
        <f t="shared" si="68"/>
        <v>нет</v>
      </c>
      <c r="AN482" s="260">
        <f t="shared" si="65"/>
        <v>0</v>
      </c>
      <c r="AO482" s="260" t="e">
        <f t="shared" si="67"/>
        <v>#VALUE!</v>
      </c>
    </row>
    <row r="483" spans="1:41">
      <c r="A483" s="264" t="e">
        <f t="shared" si="69"/>
        <v>#VALUE!</v>
      </c>
      <c r="B483" s="243">
        <v>480</v>
      </c>
      <c r="C483" s="244"/>
      <c r="D483" s="258" t="str">
        <f t="shared" si="62"/>
        <v/>
      </c>
      <c r="E483" s="236"/>
      <c r="F483" s="236"/>
      <c r="G483" s="244"/>
      <c r="H483" s="259" t="str">
        <f t="shared" si="63"/>
        <v/>
      </c>
      <c r="I483" s="236"/>
      <c r="J483" s="236"/>
      <c r="K483" s="236"/>
      <c r="L483" s="236"/>
      <c r="M483" s="311">
        <f t="shared" si="64"/>
        <v>0</v>
      </c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60" t="str">
        <f t="shared" si="66"/>
        <v>нет</v>
      </c>
      <c r="AM483" s="260" t="str">
        <f t="shared" si="68"/>
        <v>нет</v>
      </c>
      <c r="AN483" s="260">
        <f t="shared" si="65"/>
        <v>0</v>
      </c>
      <c r="AO483" s="260" t="e">
        <f t="shared" si="67"/>
        <v>#VALUE!</v>
      </c>
    </row>
    <row r="484" spans="1:41">
      <c r="A484" s="264" t="e">
        <f t="shared" si="69"/>
        <v>#VALUE!</v>
      </c>
      <c r="B484" s="243">
        <v>481</v>
      </c>
      <c r="C484" s="244"/>
      <c r="D484" s="258" t="str">
        <f t="shared" si="62"/>
        <v/>
      </c>
      <c r="E484" s="236"/>
      <c r="F484" s="236"/>
      <c r="G484" s="244"/>
      <c r="H484" s="259" t="str">
        <f t="shared" si="63"/>
        <v/>
      </c>
      <c r="I484" s="236"/>
      <c r="J484" s="236"/>
      <c r="K484" s="236"/>
      <c r="L484" s="236"/>
      <c r="M484" s="311">
        <f t="shared" si="64"/>
        <v>0</v>
      </c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60" t="str">
        <f t="shared" si="66"/>
        <v>нет</v>
      </c>
      <c r="AM484" s="260" t="str">
        <f t="shared" si="68"/>
        <v>нет</v>
      </c>
      <c r="AN484" s="260">
        <f t="shared" si="65"/>
        <v>0</v>
      </c>
      <c r="AO484" s="260" t="e">
        <f t="shared" si="67"/>
        <v>#VALUE!</v>
      </c>
    </row>
    <row r="485" spans="1:41">
      <c r="A485" s="264" t="e">
        <f t="shared" si="69"/>
        <v>#VALUE!</v>
      </c>
      <c r="B485" s="243">
        <v>482</v>
      </c>
      <c r="C485" s="244"/>
      <c r="D485" s="258" t="str">
        <f t="shared" si="62"/>
        <v/>
      </c>
      <c r="E485" s="236"/>
      <c r="F485" s="236"/>
      <c r="G485" s="244"/>
      <c r="H485" s="259" t="str">
        <f t="shared" si="63"/>
        <v/>
      </c>
      <c r="I485" s="236"/>
      <c r="J485" s="236"/>
      <c r="K485" s="236"/>
      <c r="L485" s="236"/>
      <c r="M485" s="311">
        <f t="shared" si="64"/>
        <v>0</v>
      </c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60" t="str">
        <f t="shared" si="66"/>
        <v>нет</v>
      </c>
      <c r="AM485" s="260" t="str">
        <f t="shared" si="68"/>
        <v>нет</v>
      </c>
      <c r="AN485" s="260">
        <f t="shared" si="65"/>
        <v>0</v>
      </c>
      <c r="AO485" s="260" t="e">
        <f t="shared" si="67"/>
        <v>#VALUE!</v>
      </c>
    </row>
    <row r="486" spans="1:41">
      <c r="A486" s="264" t="e">
        <f t="shared" si="69"/>
        <v>#VALUE!</v>
      </c>
      <c r="B486" s="243">
        <v>483</v>
      </c>
      <c r="C486" s="244"/>
      <c r="D486" s="258" t="str">
        <f t="shared" si="62"/>
        <v/>
      </c>
      <c r="E486" s="236"/>
      <c r="F486" s="236"/>
      <c r="G486" s="244"/>
      <c r="H486" s="259" t="str">
        <f t="shared" si="63"/>
        <v/>
      </c>
      <c r="I486" s="236"/>
      <c r="J486" s="236"/>
      <c r="K486" s="236"/>
      <c r="L486" s="236"/>
      <c r="M486" s="311">
        <f t="shared" si="64"/>
        <v>0</v>
      </c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60" t="str">
        <f t="shared" si="66"/>
        <v>нет</v>
      </c>
      <c r="AM486" s="260" t="str">
        <f t="shared" si="68"/>
        <v>нет</v>
      </c>
      <c r="AN486" s="260">
        <f t="shared" si="65"/>
        <v>0</v>
      </c>
      <c r="AO486" s="260" t="e">
        <f t="shared" si="67"/>
        <v>#VALUE!</v>
      </c>
    </row>
    <row r="487" spans="1:41">
      <c r="A487" s="264" t="e">
        <f t="shared" si="69"/>
        <v>#VALUE!</v>
      </c>
      <c r="B487" s="243">
        <v>484</v>
      </c>
      <c r="C487" s="244"/>
      <c r="D487" s="258" t="str">
        <f t="shared" si="62"/>
        <v/>
      </c>
      <c r="E487" s="236"/>
      <c r="F487" s="236"/>
      <c r="G487" s="244"/>
      <c r="H487" s="259" t="str">
        <f t="shared" si="63"/>
        <v/>
      </c>
      <c r="I487" s="236"/>
      <c r="J487" s="236"/>
      <c r="K487" s="236"/>
      <c r="L487" s="236"/>
      <c r="M487" s="311">
        <f t="shared" si="64"/>
        <v>0</v>
      </c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60" t="str">
        <f t="shared" si="66"/>
        <v>нет</v>
      </c>
      <c r="AM487" s="260" t="str">
        <f t="shared" si="68"/>
        <v>нет</v>
      </c>
      <c r="AN487" s="260">
        <f t="shared" si="65"/>
        <v>0</v>
      </c>
      <c r="AO487" s="260" t="e">
        <f t="shared" si="67"/>
        <v>#VALUE!</v>
      </c>
    </row>
    <row r="488" spans="1:41">
      <c r="A488" s="264" t="e">
        <f t="shared" si="69"/>
        <v>#VALUE!</v>
      </c>
      <c r="B488" s="243">
        <v>485</v>
      </c>
      <c r="C488" s="244"/>
      <c r="D488" s="258" t="str">
        <f t="shared" si="62"/>
        <v/>
      </c>
      <c r="E488" s="236"/>
      <c r="F488" s="236"/>
      <c r="G488" s="244"/>
      <c r="H488" s="259" t="str">
        <f t="shared" si="63"/>
        <v/>
      </c>
      <c r="I488" s="236"/>
      <c r="J488" s="236"/>
      <c r="K488" s="236"/>
      <c r="L488" s="236"/>
      <c r="M488" s="311">
        <f t="shared" si="64"/>
        <v>0</v>
      </c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60" t="str">
        <f t="shared" si="66"/>
        <v>нет</v>
      </c>
      <c r="AM488" s="260" t="str">
        <f t="shared" si="68"/>
        <v>нет</v>
      </c>
      <c r="AN488" s="260">
        <f t="shared" si="65"/>
        <v>0</v>
      </c>
      <c r="AO488" s="260" t="e">
        <f t="shared" si="67"/>
        <v>#VALUE!</v>
      </c>
    </row>
    <row r="489" spans="1:41">
      <c r="A489" s="264" t="e">
        <f t="shared" si="69"/>
        <v>#VALUE!</v>
      </c>
      <c r="B489" s="243">
        <v>486</v>
      </c>
      <c r="C489" s="244"/>
      <c r="D489" s="258" t="str">
        <f t="shared" si="62"/>
        <v/>
      </c>
      <c r="E489" s="236"/>
      <c r="F489" s="236"/>
      <c r="G489" s="244"/>
      <c r="H489" s="259" t="str">
        <f t="shared" si="63"/>
        <v/>
      </c>
      <c r="I489" s="236"/>
      <c r="J489" s="236"/>
      <c r="K489" s="236"/>
      <c r="L489" s="236"/>
      <c r="M489" s="311">
        <f t="shared" si="64"/>
        <v>0</v>
      </c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60" t="str">
        <f t="shared" si="66"/>
        <v>нет</v>
      </c>
      <c r="AM489" s="260" t="str">
        <f t="shared" si="68"/>
        <v>нет</v>
      </c>
      <c r="AN489" s="260">
        <f t="shared" si="65"/>
        <v>0</v>
      </c>
      <c r="AO489" s="260" t="e">
        <f t="shared" si="67"/>
        <v>#VALUE!</v>
      </c>
    </row>
    <row r="490" spans="1:41">
      <c r="A490" s="264" t="e">
        <f t="shared" si="69"/>
        <v>#VALUE!</v>
      </c>
      <c r="B490" s="243">
        <v>487</v>
      </c>
      <c r="C490" s="244"/>
      <c r="D490" s="258" t="str">
        <f t="shared" si="62"/>
        <v/>
      </c>
      <c r="E490" s="236"/>
      <c r="F490" s="236"/>
      <c r="G490" s="244"/>
      <c r="H490" s="259" t="str">
        <f t="shared" si="63"/>
        <v/>
      </c>
      <c r="I490" s="236"/>
      <c r="J490" s="236"/>
      <c r="K490" s="236"/>
      <c r="L490" s="236"/>
      <c r="M490" s="311">
        <f t="shared" si="64"/>
        <v>0</v>
      </c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60" t="str">
        <f t="shared" si="66"/>
        <v>нет</v>
      </c>
      <c r="AM490" s="260" t="str">
        <f t="shared" si="68"/>
        <v>нет</v>
      </c>
      <c r="AN490" s="260">
        <f t="shared" si="65"/>
        <v>0</v>
      </c>
      <c r="AO490" s="260" t="e">
        <f t="shared" si="67"/>
        <v>#VALUE!</v>
      </c>
    </row>
    <row r="491" spans="1:41">
      <c r="A491" s="264" t="e">
        <f t="shared" si="69"/>
        <v>#VALUE!</v>
      </c>
      <c r="B491" s="243">
        <v>488</v>
      </c>
      <c r="C491" s="244"/>
      <c r="D491" s="258" t="str">
        <f t="shared" si="62"/>
        <v/>
      </c>
      <c r="E491" s="236"/>
      <c r="F491" s="236"/>
      <c r="G491" s="244"/>
      <c r="H491" s="259" t="str">
        <f t="shared" si="63"/>
        <v/>
      </c>
      <c r="I491" s="236"/>
      <c r="J491" s="236"/>
      <c r="K491" s="236"/>
      <c r="L491" s="236"/>
      <c r="M491" s="311">
        <f t="shared" si="64"/>
        <v>0</v>
      </c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60" t="str">
        <f t="shared" si="66"/>
        <v>нет</v>
      </c>
      <c r="AM491" s="260" t="str">
        <f t="shared" si="68"/>
        <v>нет</v>
      </c>
      <c r="AN491" s="260">
        <f t="shared" si="65"/>
        <v>0</v>
      </c>
      <c r="AO491" s="260" t="e">
        <f t="shared" si="67"/>
        <v>#VALUE!</v>
      </c>
    </row>
    <row r="492" spans="1:41">
      <c r="A492" s="264" t="e">
        <f t="shared" si="69"/>
        <v>#VALUE!</v>
      </c>
      <c r="B492" s="243">
        <v>489</v>
      </c>
      <c r="C492" s="244"/>
      <c r="D492" s="258" t="str">
        <f t="shared" si="62"/>
        <v/>
      </c>
      <c r="E492" s="236"/>
      <c r="F492" s="236"/>
      <c r="G492" s="244"/>
      <c r="H492" s="259" t="str">
        <f t="shared" si="63"/>
        <v/>
      </c>
      <c r="I492" s="236"/>
      <c r="J492" s="236"/>
      <c r="K492" s="236"/>
      <c r="L492" s="236"/>
      <c r="M492" s="311">
        <f t="shared" si="64"/>
        <v>0</v>
      </c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60" t="str">
        <f t="shared" si="66"/>
        <v>нет</v>
      </c>
      <c r="AM492" s="260" t="str">
        <f t="shared" si="68"/>
        <v>нет</v>
      </c>
      <c r="AN492" s="260">
        <f t="shared" si="65"/>
        <v>0</v>
      </c>
      <c r="AO492" s="260" t="e">
        <f t="shared" si="67"/>
        <v>#VALUE!</v>
      </c>
    </row>
    <row r="493" spans="1:41">
      <c r="A493" s="264" t="e">
        <f t="shared" si="69"/>
        <v>#VALUE!</v>
      </c>
      <c r="B493" s="243">
        <v>490</v>
      </c>
      <c r="C493" s="244"/>
      <c r="D493" s="258" t="str">
        <f t="shared" si="62"/>
        <v/>
      </c>
      <c r="E493" s="236"/>
      <c r="F493" s="236"/>
      <c r="G493" s="244"/>
      <c r="H493" s="259" t="str">
        <f t="shared" si="63"/>
        <v/>
      </c>
      <c r="I493" s="236"/>
      <c r="J493" s="236"/>
      <c r="K493" s="236"/>
      <c r="L493" s="236"/>
      <c r="M493" s="311">
        <f t="shared" si="64"/>
        <v>0</v>
      </c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60" t="str">
        <f t="shared" si="66"/>
        <v>нет</v>
      </c>
      <c r="AM493" s="260" t="str">
        <f t="shared" si="68"/>
        <v>нет</v>
      </c>
      <c r="AN493" s="260">
        <f t="shared" si="65"/>
        <v>0</v>
      </c>
      <c r="AO493" s="260" t="e">
        <f t="shared" si="67"/>
        <v>#VALUE!</v>
      </c>
    </row>
    <row r="494" spans="1:41">
      <c r="A494" s="264" t="e">
        <f t="shared" si="69"/>
        <v>#VALUE!</v>
      </c>
      <c r="B494" s="243">
        <v>491</v>
      </c>
      <c r="C494" s="244"/>
      <c r="D494" s="258" t="str">
        <f t="shared" si="62"/>
        <v/>
      </c>
      <c r="E494" s="236"/>
      <c r="F494" s="236"/>
      <c r="G494" s="244"/>
      <c r="H494" s="259" t="str">
        <f t="shared" si="63"/>
        <v/>
      </c>
      <c r="I494" s="236"/>
      <c r="J494" s="236"/>
      <c r="K494" s="236"/>
      <c r="L494" s="236"/>
      <c r="M494" s="311">
        <f t="shared" si="64"/>
        <v>0</v>
      </c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60" t="str">
        <f t="shared" si="66"/>
        <v>нет</v>
      </c>
      <c r="AM494" s="260" t="str">
        <f t="shared" si="68"/>
        <v>нет</v>
      </c>
      <c r="AN494" s="260">
        <f t="shared" si="65"/>
        <v>0</v>
      </c>
      <c r="AO494" s="260" t="e">
        <f t="shared" si="67"/>
        <v>#VALUE!</v>
      </c>
    </row>
    <row r="495" spans="1:41">
      <c r="A495" s="264" t="e">
        <f t="shared" si="69"/>
        <v>#VALUE!</v>
      </c>
      <c r="B495" s="243">
        <v>492</v>
      </c>
      <c r="C495" s="244"/>
      <c r="D495" s="258" t="str">
        <f t="shared" si="62"/>
        <v/>
      </c>
      <c r="E495" s="236"/>
      <c r="F495" s="236"/>
      <c r="G495" s="244"/>
      <c r="H495" s="259" t="str">
        <f t="shared" si="63"/>
        <v/>
      </c>
      <c r="I495" s="236"/>
      <c r="J495" s="236"/>
      <c r="K495" s="236"/>
      <c r="L495" s="236"/>
      <c r="M495" s="311">
        <f t="shared" si="64"/>
        <v>0</v>
      </c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60" t="str">
        <f t="shared" si="66"/>
        <v>нет</v>
      </c>
      <c r="AM495" s="260" t="str">
        <f t="shared" si="68"/>
        <v>нет</v>
      </c>
      <c r="AN495" s="260">
        <f t="shared" si="65"/>
        <v>0</v>
      </c>
      <c r="AO495" s="260" t="e">
        <f t="shared" si="67"/>
        <v>#VALUE!</v>
      </c>
    </row>
    <row r="496" spans="1:41">
      <c r="A496" s="264" t="e">
        <f t="shared" si="69"/>
        <v>#VALUE!</v>
      </c>
      <c r="B496" s="243">
        <v>493</v>
      </c>
      <c r="C496" s="244"/>
      <c r="D496" s="258" t="str">
        <f t="shared" si="62"/>
        <v/>
      </c>
      <c r="E496" s="236"/>
      <c r="F496" s="236"/>
      <c r="G496" s="244"/>
      <c r="H496" s="259" t="str">
        <f t="shared" si="63"/>
        <v/>
      </c>
      <c r="I496" s="236"/>
      <c r="J496" s="236"/>
      <c r="K496" s="236"/>
      <c r="L496" s="236"/>
      <c r="M496" s="311">
        <f t="shared" si="64"/>
        <v>0</v>
      </c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60" t="str">
        <f t="shared" si="66"/>
        <v>нет</v>
      </c>
      <c r="AM496" s="260" t="str">
        <f t="shared" si="68"/>
        <v>нет</v>
      </c>
      <c r="AN496" s="260">
        <f t="shared" si="65"/>
        <v>0</v>
      </c>
      <c r="AO496" s="260" t="e">
        <f t="shared" si="67"/>
        <v>#VALUE!</v>
      </c>
    </row>
    <row r="497" spans="1:41">
      <c r="A497" s="264" t="e">
        <f t="shared" si="69"/>
        <v>#VALUE!</v>
      </c>
      <c r="B497" s="243">
        <v>494</v>
      </c>
      <c r="C497" s="244"/>
      <c r="D497" s="258" t="str">
        <f t="shared" si="62"/>
        <v/>
      </c>
      <c r="E497" s="236"/>
      <c r="F497" s="236"/>
      <c r="G497" s="244"/>
      <c r="H497" s="259" t="str">
        <f t="shared" si="63"/>
        <v/>
      </c>
      <c r="I497" s="236"/>
      <c r="J497" s="236"/>
      <c r="K497" s="236"/>
      <c r="L497" s="236"/>
      <c r="M497" s="311">
        <f t="shared" si="64"/>
        <v>0</v>
      </c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60" t="str">
        <f t="shared" si="66"/>
        <v>нет</v>
      </c>
      <c r="AM497" s="260" t="str">
        <f t="shared" si="68"/>
        <v>нет</v>
      </c>
      <c r="AN497" s="260">
        <f t="shared" si="65"/>
        <v>0</v>
      </c>
      <c r="AO497" s="260" t="e">
        <f t="shared" si="67"/>
        <v>#VALUE!</v>
      </c>
    </row>
    <row r="498" spans="1:41">
      <c r="A498" s="264" t="e">
        <f t="shared" si="69"/>
        <v>#VALUE!</v>
      </c>
      <c r="B498" s="243">
        <v>495</v>
      </c>
      <c r="C498" s="244"/>
      <c r="D498" s="258" t="str">
        <f t="shared" si="62"/>
        <v/>
      </c>
      <c r="E498" s="236"/>
      <c r="F498" s="236"/>
      <c r="G498" s="244"/>
      <c r="H498" s="259" t="str">
        <f t="shared" si="63"/>
        <v/>
      </c>
      <c r="I498" s="236"/>
      <c r="J498" s="236"/>
      <c r="K498" s="236"/>
      <c r="L498" s="236"/>
      <c r="M498" s="311">
        <f t="shared" si="64"/>
        <v>0</v>
      </c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60" t="str">
        <f t="shared" si="66"/>
        <v>нет</v>
      </c>
      <c r="AM498" s="260" t="str">
        <f t="shared" si="68"/>
        <v>нет</v>
      </c>
      <c r="AN498" s="260">
        <f t="shared" si="65"/>
        <v>0</v>
      </c>
      <c r="AO498" s="260" t="e">
        <f t="shared" si="67"/>
        <v>#VALUE!</v>
      </c>
    </row>
    <row r="499" spans="1:41">
      <c r="A499" s="264" t="e">
        <f t="shared" si="69"/>
        <v>#VALUE!</v>
      </c>
      <c r="B499" s="243">
        <v>496</v>
      </c>
      <c r="C499" s="244"/>
      <c r="D499" s="258" t="str">
        <f t="shared" si="62"/>
        <v/>
      </c>
      <c r="E499" s="236"/>
      <c r="F499" s="236"/>
      <c r="G499" s="244"/>
      <c r="H499" s="259" t="str">
        <f t="shared" si="63"/>
        <v/>
      </c>
      <c r="I499" s="236"/>
      <c r="J499" s="236"/>
      <c r="K499" s="236"/>
      <c r="L499" s="236"/>
      <c r="M499" s="311">
        <f t="shared" si="64"/>
        <v>0</v>
      </c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60" t="str">
        <f t="shared" si="66"/>
        <v>нет</v>
      </c>
      <c r="AM499" s="260" t="str">
        <f t="shared" si="68"/>
        <v>нет</v>
      </c>
      <c r="AN499" s="260">
        <f t="shared" si="65"/>
        <v>0</v>
      </c>
      <c r="AO499" s="260" t="e">
        <f t="shared" si="67"/>
        <v>#VALUE!</v>
      </c>
    </row>
    <row r="500" spans="1:41">
      <c r="A500" s="264" t="e">
        <f t="shared" si="69"/>
        <v>#VALUE!</v>
      </c>
      <c r="B500" s="243">
        <v>497</v>
      </c>
      <c r="C500" s="244"/>
      <c r="D500" s="258" t="str">
        <f t="shared" si="62"/>
        <v/>
      </c>
      <c r="E500" s="236"/>
      <c r="F500" s="236"/>
      <c r="G500" s="244"/>
      <c r="H500" s="259" t="str">
        <f t="shared" si="63"/>
        <v/>
      </c>
      <c r="I500" s="236"/>
      <c r="J500" s="236"/>
      <c r="K500" s="236"/>
      <c r="L500" s="236"/>
      <c r="M500" s="311">
        <f t="shared" si="64"/>
        <v>0</v>
      </c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60" t="str">
        <f t="shared" si="66"/>
        <v>нет</v>
      </c>
      <c r="AM500" s="260" t="str">
        <f t="shared" si="68"/>
        <v>нет</v>
      </c>
      <c r="AN500" s="260">
        <f t="shared" si="65"/>
        <v>0</v>
      </c>
      <c r="AO500" s="260" t="e">
        <f t="shared" si="67"/>
        <v>#VALUE!</v>
      </c>
    </row>
    <row r="501" spans="1:41">
      <c r="A501" s="264" t="e">
        <f t="shared" si="69"/>
        <v>#VALUE!</v>
      </c>
      <c r="B501" s="243">
        <v>498</v>
      </c>
      <c r="C501" s="244"/>
      <c r="D501" s="258" t="str">
        <f t="shared" si="62"/>
        <v/>
      </c>
      <c r="E501" s="236"/>
      <c r="F501" s="236"/>
      <c r="G501" s="244"/>
      <c r="H501" s="259" t="str">
        <f t="shared" si="63"/>
        <v/>
      </c>
      <c r="I501" s="236"/>
      <c r="J501" s="236"/>
      <c r="K501" s="236"/>
      <c r="L501" s="236"/>
      <c r="M501" s="311">
        <f t="shared" si="64"/>
        <v>0</v>
      </c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60" t="str">
        <f t="shared" si="66"/>
        <v>нет</v>
      </c>
      <c r="AM501" s="260" t="str">
        <f t="shared" si="68"/>
        <v>нет</v>
      </c>
      <c r="AN501" s="260">
        <f t="shared" si="65"/>
        <v>0</v>
      </c>
      <c r="AO501" s="260" t="e">
        <f t="shared" si="67"/>
        <v>#VALUE!</v>
      </c>
    </row>
    <row r="502" spans="1:41">
      <c r="A502" s="264" t="e">
        <f t="shared" si="69"/>
        <v>#VALUE!</v>
      </c>
      <c r="B502" s="243">
        <v>499</v>
      </c>
      <c r="C502" s="244"/>
      <c r="D502" s="258" t="str">
        <f t="shared" si="62"/>
        <v/>
      </c>
      <c r="E502" s="236"/>
      <c r="F502" s="236"/>
      <c r="G502" s="244"/>
      <c r="H502" s="259" t="str">
        <f t="shared" si="63"/>
        <v/>
      </c>
      <c r="I502" s="236"/>
      <c r="J502" s="236"/>
      <c r="K502" s="236"/>
      <c r="L502" s="236"/>
      <c r="M502" s="311">
        <f t="shared" si="64"/>
        <v>0</v>
      </c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60" t="str">
        <f t="shared" si="66"/>
        <v>нет</v>
      </c>
      <c r="AM502" s="260" t="str">
        <f t="shared" si="68"/>
        <v>нет</v>
      </c>
      <c r="AN502" s="260">
        <f t="shared" si="65"/>
        <v>0</v>
      </c>
      <c r="AO502" s="260" t="e">
        <f t="shared" si="67"/>
        <v>#VALUE!</v>
      </c>
    </row>
    <row r="503" spans="1:41">
      <c r="A503" s="264" t="e">
        <f t="shared" si="69"/>
        <v>#VALUE!</v>
      </c>
      <c r="B503" s="243">
        <v>500</v>
      </c>
      <c r="C503" s="244"/>
      <c r="D503" s="258" t="str">
        <f t="shared" si="62"/>
        <v/>
      </c>
      <c r="E503" s="236"/>
      <c r="F503" s="236"/>
      <c r="G503" s="244"/>
      <c r="H503" s="259" t="str">
        <f t="shared" si="63"/>
        <v/>
      </c>
      <c r="I503" s="236"/>
      <c r="J503" s="236"/>
      <c r="K503" s="236"/>
      <c r="L503" s="236"/>
      <c r="M503" s="311">
        <f t="shared" si="64"/>
        <v>0</v>
      </c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  <c r="AG503" s="236"/>
      <c r="AH503" s="236"/>
      <c r="AI503" s="236"/>
      <c r="AJ503" s="236"/>
      <c r="AK503" s="236"/>
      <c r="AL503" s="260" t="str">
        <f t="shared" si="66"/>
        <v>нет</v>
      </c>
      <c r="AM503" s="260" t="str">
        <f t="shared" si="68"/>
        <v>нет</v>
      </c>
      <c r="AN503" s="260">
        <f t="shared" si="65"/>
        <v>0</v>
      </c>
      <c r="AO503" s="260" t="e">
        <f t="shared" si="67"/>
        <v>#VALUE!</v>
      </c>
    </row>
    <row r="504" spans="1:41">
      <c r="A504" s="264" t="e">
        <f t="shared" si="69"/>
        <v>#VALUE!</v>
      </c>
      <c r="B504" s="243">
        <v>501</v>
      </c>
      <c r="C504" s="244"/>
      <c r="D504" s="258" t="str">
        <f t="shared" si="62"/>
        <v/>
      </c>
      <c r="E504" s="236"/>
      <c r="F504" s="236"/>
      <c r="G504" s="244"/>
      <c r="H504" s="259" t="str">
        <f t="shared" si="63"/>
        <v/>
      </c>
      <c r="I504" s="236"/>
      <c r="J504" s="236"/>
      <c r="K504" s="236"/>
      <c r="L504" s="236"/>
      <c r="M504" s="311">
        <f t="shared" si="64"/>
        <v>0</v>
      </c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60" t="str">
        <f t="shared" si="66"/>
        <v>нет</v>
      </c>
      <c r="AM504" s="260" t="str">
        <f t="shared" si="68"/>
        <v>нет</v>
      </c>
      <c r="AN504" s="260">
        <f t="shared" si="65"/>
        <v>0</v>
      </c>
      <c r="AO504" s="260" t="e">
        <f t="shared" si="67"/>
        <v>#VALUE!</v>
      </c>
    </row>
    <row r="505" spans="1:41">
      <c r="A505" s="264" t="e">
        <f t="shared" si="69"/>
        <v>#VALUE!</v>
      </c>
      <c r="B505" s="243">
        <v>502</v>
      </c>
      <c r="C505" s="244"/>
      <c r="D505" s="258" t="str">
        <f t="shared" si="62"/>
        <v/>
      </c>
      <c r="E505" s="236"/>
      <c r="F505" s="236"/>
      <c r="G505" s="244"/>
      <c r="H505" s="259" t="str">
        <f t="shared" si="63"/>
        <v/>
      </c>
      <c r="I505" s="236"/>
      <c r="J505" s="236"/>
      <c r="K505" s="236"/>
      <c r="L505" s="236"/>
      <c r="M505" s="311">
        <f t="shared" si="64"/>
        <v>0</v>
      </c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60" t="str">
        <f t="shared" si="66"/>
        <v>нет</v>
      </c>
      <c r="AM505" s="260" t="str">
        <f t="shared" si="68"/>
        <v>нет</v>
      </c>
      <c r="AN505" s="260">
        <f t="shared" si="65"/>
        <v>0</v>
      </c>
      <c r="AO505" s="260" t="e">
        <f t="shared" si="67"/>
        <v>#VALUE!</v>
      </c>
    </row>
    <row r="506" spans="1:41">
      <c r="A506" s="264" t="e">
        <f t="shared" si="69"/>
        <v>#VALUE!</v>
      </c>
      <c r="B506" s="243">
        <v>503</v>
      </c>
      <c r="C506" s="244"/>
      <c r="D506" s="258" t="str">
        <f t="shared" si="62"/>
        <v/>
      </c>
      <c r="E506" s="236"/>
      <c r="F506" s="236"/>
      <c r="G506" s="244"/>
      <c r="H506" s="259" t="str">
        <f t="shared" si="63"/>
        <v/>
      </c>
      <c r="I506" s="236"/>
      <c r="J506" s="236"/>
      <c r="K506" s="236"/>
      <c r="L506" s="236"/>
      <c r="M506" s="311">
        <f t="shared" si="64"/>
        <v>0</v>
      </c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60" t="str">
        <f t="shared" si="66"/>
        <v>нет</v>
      </c>
      <c r="AM506" s="260" t="str">
        <f t="shared" si="68"/>
        <v>нет</v>
      </c>
      <c r="AN506" s="260">
        <f t="shared" si="65"/>
        <v>0</v>
      </c>
      <c r="AO506" s="260" t="e">
        <f t="shared" si="67"/>
        <v>#VALUE!</v>
      </c>
    </row>
    <row r="507" spans="1:41">
      <c r="A507" s="264" t="e">
        <f t="shared" si="69"/>
        <v>#VALUE!</v>
      </c>
      <c r="B507" s="243">
        <v>504</v>
      </c>
      <c r="C507" s="244"/>
      <c r="D507" s="258" t="str">
        <f t="shared" si="62"/>
        <v/>
      </c>
      <c r="E507" s="236"/>
      <c r="F507" s="236"/>
      <c r="G507" s="244"/>
      <c r="H507" s="259" t="str">
        <f t="shared" si="63"/>
        <v/>
      </c>
      <c r="I507" s="236"/>
      <c r="J507" s="236"/>
      <c r="K507" s="236"/>
      <c r="L507" s="236"/>
      <c r="M507" s="311">
        <f t="shared" si="64"/>
        <v>0</v>
      </c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60" t="str">
        <f t="shared" si="66"/>
        <v>нет</v>
      </c>
      <c r="AM507" s="260" t="str">
        <f t="shared" si="68"/>
        <v>нет</v>
      </c>
      <c r="AN507" s="260">
        <f t="shared" si="65"/>
        <v>0</v>
      </c>
      <c r="AO507" s="260" t="e">
        <f t="shared" si="67"/>
        <v>#VALUE!</v>
      </c>
    </row>
    <row r="508" spans="1:41">
      <c r="A508" s="264" t="e">
        <f t="shared" si="69"/>
        <v>#VALUE!</v>
      </c>
      <c r="B508" s="243">
        <v>505</v>
      </c>
      <c r="C508" s="244"/>
      <c r="D508" s="258" t="str">
        <f t="shared" si="62"/>
        <v/>
      </c>
      <c r="E508" s="236"/>
      <c r="F508" s="236"/>
      <c r="G508" s="244"/>
      <c r="H508" s="259" t="str">
        <f t="shared" si="63"/>
        <v/>
      </c>
      <c r="I508" s="236"/>
      <c r="J508" s="236"/>
      <c r="K508" s="236"/>
      <c r="L508" s="236"/>
      <c r="M508" s="311">
        <f t="shared" si="64"/>
        <v>0</v>
      </c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  <c r="AG508" s="236"/>
      <c r="AH508" s="236"/>
      <c r="AI508" s="236"/>
      <c r="AJ508" s="236"/>
      <c r="AK508" s="236"/>
      <c r="AL508" s="260" t="str">
        <f t="shared" si="66"/>
        <v>нет</v>
      </c>
      <c r="AM508" s="260" t="str">
        <f t="shared" si="68"/>
        <v>нет</v>
      </c>
      <c r="AN508" s="260">
        <f t="shared" si="65"/>
        <v>0</v>
      </c>
      <c r="AO508" s="260" t="e">
        <f t="shared" si="67"/>
        <v>#VALUE!</v>
      </c>
    </row>
    <row r="509" spans="1:41">
      <c r="A509" s="264" t="e">
        <f t="shared" si="69"/>
        <v>#VALUE!</v>
      </c>
      <c r="B509" s="243">
        <v>506</v>
      </c>
      <c r="C509" s="244"/>
      <c r="D509" s="258" t="str">
        <f t="shared" si="62"/>
        <v/>
      </c>
      <c r="E509" s="236"/>
      <c r="F509" s="236"/>
      <c r="G509" s="244"/>
      <c r="H509" s="259" t="str">
        <f t="shared" si="63"/>
        <v/>
      </c>
      <c r="I509" s="236"/>
      <c r="J509" s="236"/>
      <c r="K509" s="236"/>
      <c r="L509" s="236"/>
      <c r="M509" s="311">
        <f t="shared" si="64"/>
        <v>0</v>
      </c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60" t="str">
        <f t="shared" si="66"/>
        <v>нет</v>
      </c>
      <c r="AM509" s="260" t="str">
        <f t="shared" si="68"/>
        <v>нет</v>
      </c>
      <c r="AN509" s="260">
        <f t="shared" si="65"/>
        <v>0</v>
      </c>
      <c r="AO509" s="260" t="e">
        <f t="shared" si="67"/>
        <v>#VALUE!</v>
      </c>
    </row>
    <row r="510" spans="1:41">
      <c r="A510" s="264" t="e">
        <f t="shared" si="69"/>
        <v>#VALUE!</v>
      </c>
      <c r="B510" s="243">
        <v>507</v>
      </c>
      <c r="C510" s="244"/>
      <c r="D510" s="258" t="str">
        <f t="shared" si="62"/>
        <v/>
      </c>
      <c r="E510" s="236"/>
      <c r="F510" s="236"/>
      <c r="G510" s="244"/>
      <c r="H510" s="259" t="str">
        <f t="shared" si="63"/>
        <v/>
      </c>
      <c r="I510" s="236"/>
      <c r="J510" s="236"/>
      <c r="K510" s="236"/>
      <c r="L510" s="236"/>
      <c r="M510" s="311">
        <f t="shared" si="64"/>
        <v>0</v>
      </c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60" t="str">
        <f t="shared" si="66"/>
        <v>нет</v>
      </c>
      <c r="AM510" s="260" t="str">
        <f t="shared" si="68"/>
        <v>нет</v>
      </c>
      <c r="AN510" s="260">
        <f t="shared" si="65"/>
        <v>0</v>
      </c>
      <c r="AO510" s="260" t="e">
        <f t="shared" si="67"/>
        <v>#VALUE!</v>
      </c>
    </row>
    <row r="511" spans="1:41">
      <c r="A511" s="264" t="e">
        <f t="shared" si="69"/>
        <v>#VALUE!</v>
      </c>
      <c r="B511" s="243">
        <v>508</v>
      </c>
      <c r="C511" s="244"/>
      <c r="D511" s="258" t="str">
        <f t="shared" ref="D511:D574" si="70">IFERROR(VLOOKUP(C511,msu,2,0),"")</f>
        <v/>
      </c>
      <c r="E511" s="236"/>
      <c r="F511" s="236"/>
      <c r="G511" s="244"/>
      <c r="H511" s="259" t="str">
        <f t="shared" ref="H511:H574" si="71">IFERROR(VLOOKUP(G511,oo,2,0),"")</f>
        <v/>
      </c>
      <c r="I511" s="236"/>
      <c r="J511" s="236"/>
      <c r="K511" s="236"/>
      <c r="L511" s="236"/>
      <c r="M511" s="311">
        <f t="shared" ref="M511:M574" si="72">COUNTA(N511:AK511)</f>
        <v>0</v>
      </c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60" t="str">
        <f t="shared" si="66"/>
        <v>нет</v>
      </c>
      <c r="AM511" s="260" t="str">
        <f t="shared" si="68"/>
        <v>нет</v>
      </c>
      <c r="AN511" s="260">
        <f t="shared" ref="AN511:AN574" si="73">COUNTIF(N511:AK511,"призер")+COUNTIF(N511:AK511,"победитель")</f>
        <v>0</v>
      </c>
      <c r="AO511" s="260" t="e">
        <f t="shared" si="67"/>
        <v>#VALUE!</v>
      </c>
    </row>
    <row r="512" spans="1:41">
      <c r="A512" s="264" t="e">
        <f t="shared" si="69"/>
        <v>#VALUE!</v>
      </c>
      <c r="B512" s="243">
        <v>509</v>
      </c>
      <c r="C512" s="244"/>
      <c r="D512" s="258" t="str">
        <f t="shared" si="70"/>
        <v/>
      </c>
      <c r="E512" s="236"/>
      <c r="F512" s="236"/>
      <c r="G512" s="244"/>
      <c r="H512" s="259" t="str">
        <f t="shared" si="71"/>
        <v/>
      </c>
      <c r="I512" s="236"/>
      <c r="J512" s="236"/>
      <c r="K512" s="236"/>
      <c r="L512" s="236"/>
      <c r="M512" s="311">
        <f t="shared" si="72"/>
        <v>0</v>
      </c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60" t="str">
        <f t="shared" si="66"/>
        <v>нет</v>
      </c>
      <c r="AM512" s="260" t="str">
        <f t="shared" si="68"/>
        <v>нет</v>
      </c>
      <c r="AN512" s="260">
        <f t="shared" si="73"/>
        <v>0</v>
      </c>
      <c r="AO512" s="260" t="e">
        <f t="shared" si="67"/>
        <v>#VALUE!</v>
      </c>
    </row>
    <row r="513" spans="1:41">
      <c r="A513" s="264" t="e">
        <f t="shared" si="69"/>
        <v>#VALUE!</v>
      </c>
      <c r="B513" s="243">
        <v>510</v>
      </c>
      <c r="C513" s="244"/>
      <c r="D513" s="258" t="str">
        <f t="shared" si="70"/>
        <v/>
      </c>
      <c r="E513" s="236"/>
      <c r="F513" s="236"/>
      <c r="G513" s="244"/>
      <c r="H513" s="259" t="str">
        <f t="shared" si="71"/>
        <v/>
      </c>
      <c r="I513" s="236"/>
      <c r="J513" s="236"/>
      <c r="K513" s="236"/>
      <c r="L513" s="236"/>
      <c r="M513" s="311">
        <f t="shared" si="72"/>
        <v>0</v>
      </c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60" t="str">
        <f t="shared" si="66"/>
        <v>нет</v>
      </c>
      <c r="AM513" s="260" t="str">
        <f t="shared" si="68"/>
        <v>нет</v>
      </c>
      <c r="AN513" s="260">
        <f t="shared" si="73"/>
        <v>0</v>
      </c>
      <c r="AO513" s="260" t="e">
        <f t="shared" si="67"/>
        <v>#VALUE!</v>
      </c>
    </row>
    <row r="514" spans="1:41">
      <c r="A514" s="264" t="e">
        <f t="shared" si="69"/>
        <v>#VALUE!</v>
      </c>
      <c r="B514" s="243">
        <v>511</v>
      </c>
      <c r="C514" s="244"/>
      <c r="D514" s="258" t="str">
        <f t="shared" si="70"/>
        <v/>
      </c>
      <c r="E514" s="236"/>
      <c r="F514" s="236"/>
      <c r="G514" s="244"/>
      <c r="H514" s="259" t="str">
        <f t="shared" si="71"/>
        <v/>
      </c>
      <c r="I514" s="236"/>
      <c r="J514" s="236"/>
      <c r="K514" s="236"/>
      <c r="L514" s="236"/>
      <c r="M514" s="311">
        <f t="shared" si="72"/>
        <v>0</v>
      </c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60" t="str">
        <f t="shared" si="66"/>
        <v>нет</v>
      </c>
      <c r="AM514" s="260" t="str">
        <f t="shared" si="68"/>
        <v>нет</v>
      </c>
      <c r="AN514" s="260">
        <f t="shared" si="73"/>
        <v>0</v>
      </c>
      <c r="AO514" s="260" t="e">
        <f t="shared" si="67"/>
        <v>#VALUE!</v>
      </c>
    </row>
    <row r="515" spans="1:41">
      <c r="A515" s="264" t="e">
        <f t="shared" si="69"/>
        <v>#VALUE!</v>
      </c>
      <c r="B515" s="243">
        <v>512</v>
      </c>
      <c r="C515" s="244"/>
      <c r="D515" s="258" t="str">
        <f t="shared" si="70"/>
        <v/>
      </c>
      <c r="E515" s="236"/>
      <c r="F515" s="236"/>
      <c r="G515" s="244"/>
      <c r="H515" s="259" t="str">
        <f t="shared" si="71"/>
        <v/>
      </c>
      <c r="I515" s="236"/>
      <c r="J515" s="236"/>
      <c r="K515" s="236"/>
      <c r="L515" s="236"/>
      <c r="M515" s="311">
        <f t="shared" si="72"/>
        <v>0</v>
      </c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60" t="str">
        <f t="shared" si="66"/>
        <v>нет</v>
      </c>
      <c r="AM515" s="260" t="str">
        <f t="shared" si="68"/>
        <v>нет</v>
      </c>
      <c r="AN515" s="260">
        <f t="shared" si="73"/>
        <v>0</v>
      </c>
      <c r="AO515" s="260" t="e">
        <f t="shared" si="67"/>
        <v>#VALUE!</v>
      </c>
    </row>
    <row r="516" spans="1:41">
      <c r="A516" s="264" t="e">
        <f t="shared" si="69"/>
        <v>#VALUE!</v>
      </c>
      <c r="B516" s="243">
        <v>513</v>
      </c>
      <c r="C516" s="244"/>
      <c r="D516" s="258" t="str">
        <f t="shared" si="70"/>
        <v/>
      </c>
      <c r="E516" s="236"/>
      <c r="F516" s="236"/>
      <c r="G516" s="244"/>
      <c r="H516" s="259" t="str">
        <f t="shared" si="71"/>
        <v/>
      </c>
      <c r="I516" s="236"/>
      <c r="J516" s="236"/>
      <c r="K516" s="236"/>
      <c r="L516" s="236"/>
      <c r="M516" s="311">
        <f t="shared" si="72"/>
        <v>0</v>
      </c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  <c r="AG516" s="236"/>
      <c r="AH516" s="236"/>
      <c r="AI516" s="236"/>
      <c r="AJ516" s="236"/>
      <c r="AK516" s="236"/>
      <c r="AL516" s="260" t="str">
        <f t="shared" si="66"/>
        <v>нет</v>
      </c>
      <c r="AM516" s="260" t="str">
        <f t="shared" si="68"/>
        <v>нет</v>
      </c>
      <c r="AN516" s="260">
        <f t="shared" si="73"/>
        <v>0</v>
      </c>
      <c r="AO516" s="260" t="e">
        <f t="shared" si="67"/>
        <v>#VALUE!</v>
      </c>
    </row>
    <row r="517" spans="1:41">
      <c r="A517" s="264" t="e">
        <f t="shared" si="69"/>
        <v>#VALUE!</v>
      </c>
      <c r="B517" s="243">
        <v>514</v>
      </c>
      <c r="C517" s="244"/>
      <c r="D517" s="258" t="str">
        <f t="shared" si="70"/>
        <v/>
      </c>
      <c r="E517" s="236"/>
      <c r="F517" s="236"/>
      <c r="G517" s="244"/>
      <c r="H517" s="259" t="str">
        <f t="shared" si="71"/>
        <v/>
      </c>
      <c r="I517" s="236"/>
      <c r="J517" s="236"/>
      <c r="K517" s="236"/>
      <c r="L517" s="236"/>
      <c r="M517" s="311">
        <f t="shared" si="72"/>
        <v>0</v>
      </c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60" t="str">
        <f t="shared" ref="AL517:AL580" si="74">IF($I517&lt;5,"нет",IF($I517&gt;9,"нет","да"))</f>
        <v>нет</v>
      </c>
      <c r="AM517" s="260" t="str">
        <f t="shared" si="68"/>
        <v>нет</v>
      </c>
      <c r="AN517" s="260">
        <f t="shared" si="73"/>
        <v>0</v>
      </c>
      <c r="AO517" s="260" t="e">
        <f t="shared" ref="AO517:AO580" si="75">IF(LEN(G517)=5,LEFT(G517,1)+100,LEFT(G517,2)+100)</f>
        <v>#VALUE!</v>
      </c>
    </row>
    <row r="518" spans="1:41">
      <c r="A518" s="264" t="e">
        <f t="shared" si="69"/>
        <v>#VALUE!</v>
      </c>
      <c r="B518" s="243">
        <v>515</v>
      </c>
      <c r="C518" s="244"/>
      <c r="D518" s="258" t="str">
        <f t="shared" si="70"/>
        <v/>
      </c>
      <c r="E518" s="236"/>
      <c r="F518" s="236"/>
      <c r="G518" s="244"/>
      <c r="H518" s="259" t="str">
        <f t="shared" si="71"/>
        <v/>
      </c>
      <c r="I518" s="236"/>
      <c r="J518" s="236"/>
      <c r="K518" s="236"/>
      <c r="L518" s="236"/>
      <c r="M518" s="311">
        <f t="shared" si="72"/>
        <v>0</v>
      </c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60" t="str">
        <f t="shared" si="74"/>
        <v>нет</v>
      </c>
      <c r="AM518" s="260" t="str">
        <f t="shared" ref="AM518:AM581" si="76">IF($I518&lt;=9,"нет","да")</f>
        <v>нет</v>
      </c>
      <c r="AN518" s="260">
        <f t="shared" si="73"/>
        <v>0</v>
      </c>
      <c r="AO518" s="260" t="e">
        <f t="shared" si="75"/>
        <v>#VALUE!</v>
      </c>
    </row>
    <row r="519" spans="1:41">
      <c r="A519" s="264" t="e">
        <f t="shared" si="69"/>
        <v>#VALUE!</v>
      </c>
      <c r="B519" s="243">
        <v>516</v>
      </c>
      <c r="C519" s="244"/>
      <c r="D519" s="258" t="str">
        <f t="shared" si="70"/>
        <v/>
      </c>
      <c r="E519" s="236"/>
      <c r="F519" s="236"/>
      <c r="G519" s="244"/>
      <c r="H519" s="259" t="str">
        <f t="shared" si="71"/>
        <v/>
      </c>
      <c r="I519" s="236"/>
      <c r="J519" s="236"/>
      <c r="K519" s="236"/>
      <c r="L519" s="236"/>
      <c r="M519" s="311">
        <f t="shared" si="72"/>
        <v>0</v>
      </c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60" t="str">
        <f t="shared" si="74"/>
        <v>нет</v>
      </c>
      <c r="AM519" s="260" t="str">
        <f t="shared" si="76"/>
        <v>нет</v>
      </c>
      <c r="AN519" s="260">
        <f t="shared" si="73"/>
        <v>0</v>
      </c>
      <c r="AO519" s="260" t="e">
        <f t="shared" si="75"/>
        <v>#VALUE!</v>
      </c>
    </row>
    <row r="520" spans="1:41">
      <c r="A520" s="264" t="e">
        <f t="shared" ref="A520:A583" si="77">IF($AO520=$C520, "Код_ОО+МСУ_верно", "Требуется проверка кода ОО или МСУ, кроме 101, 102,103")</f>
        <v>#VALUE!</v>
      </c>
      <c r="B520" s="243">
        <v>517</v>
      </c>
      <c r="C520" s="244"/>
      <c r="D520" s="258" t="str">
        <f t="shared" si="70"/>
        <v/>
      </c>
      <c r="E520" s="236"/>
      <c r="F520" s="236"/>
      <c r="G520" s="244"/>
      <c r="H520" s="259" t="str">
        <f t="shared" si="71"/>
        <v/>
      </c>
      <c r="I520" s="236"/>
      <c r="J520" s="236"/>
      <c r="K520" s="236"/>
      <c r="L520" s="236"/>
      <c r="M520" s="311">
        <f t="shared" si="72"/>
        <v>0</v>
      </c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60" t="str">
        <f t="shared" si="74"/>
        <v>нет</v>
      </c>
      <c r="AM520" s="260" t="str">
        <f t="shared" si="76"/>
        <v>нет</v>
      </c>
      <c r="AN520" s="260">
        <f t="shared" si="73"/>
        <v>0</v>
      </c>
      <c r="AO520" s="260" t="e">
        <f t="shared" si="75"/>
        <v>#VALUE!</v>
      </c>
    </row>
    <row r="521" spans="1:41">
      <c r="A521" s="264" t="e">
        <f t="shared" si="77"/>
        <v>#VALUE!</v>
      </c>
      <c r="B521" s="243">
        <v>518</v>
      </c>
      <c r="C521" s="244"/>
      <c r="D521" s="258" t="str">
        <f t="shared" si="70"/>
        <v/>
      </c>
      <c r="E521" s="236"/>
      <c r="F521" s="236"/>
      <c r="G521" s="244"/>
      <c r="H521" s="259" t="str">
        <f t="shared" si="71"/>
        <v/>
      </c>
      <c r="I521" s="236"/>
      <c r="J521" s="236"/>
      <c r="K521" s="236"/>
      <c r="L521" s="236"/>
      <c r="M521" s="311">
        <f t="shared" si="72"/>
        <v>0</v>
      </c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60" t="str">
        <f t="shared" si="74"/>
        <v>нет</v>
      </c>
      <c r="AM521" s="260" t="str">
        <f t="shared" si="76"/>
        <v>нет</v>
      </c>
      <c r="AN521" s="260">
        <f t="shared" si="73"/>
        <v>0</v>
      </c>
      <c r="AO521" s="260" t="e">
        <f t="shared" si="75"/>
        <v>#VALUE!</v>
      </c>
    </row>
    <row r="522" spans="1:41">
      <c r="A522" s="264" t="e">
        <f t="shared" si="77"/>
        <v>#VALUE!</v>
      </c>
      <c r="B522" s="243">
        <v>519</v>
      </c>
      <c r="C522" s="244"/>
      <c r="D522" s="258" t="str">
        <f t="shared" si="70"/>
        <v/>
      </c>
      <c r="E522" s="236"/>
      <c r="F522" s="236"/>
      <c r="G522" s="244"/>
      <c r="H522" s="259" t="str">
        <f t="shared" si="71"/>
        <v/>
      </c>
      <c r="I522" s="236"/>
      <c r="J522" s="236"/>
      <c r="K522" s="236"/>
      <c r="L522" s="236"/>
      <c r="M522" s="311">
        <f t="shared" si="72"/>
        <v>0</v>
      </c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  <c r="AG522" s="236"/>
      <c r="AH522" s="236"/>
      <c r="AI522" s="236"/>
      <c r="AJ522" s="236"/>
      <c r="AK522" s="236"/>
      <c r="AL522" s="260" t="str">
        <f t="shared" si="74"/>
        <v>нет</v>
      </c>
      <c r="AM522" s="260" t="str">
        <f t="shared" si="76"/>
        <v>нет</v>
      </c>
      <c r="AN522" s="260">
        <f t="shared" si="73"/>
        <v>0</v>
      </c>
      <c r="AO522" s="260" t="e">
        <f t="shared" si="75"/>
        <v>#VALUE!</v>
      </c>
    </row>
    <row r="523" spans="1:41">
      <c r="A523" s="264" t="e">
        <f t="shared" si="77"/>
        <v>#VALUE!</v>
      </c>
      <c r="B523" s="243">
        <v>520</v>
      </c>
      <c r="C523" s="244"/>
      <c r="D523" s="258" t="str">
        <f t="shared" si="70"/>
        <v/>
      </c>
      <c r="E523" s="236"/>
      <c r="F523" s="236"/>
      <c r="G523" s="244"/>
      <c r="H523" s="259" t="str">
        <f t="shared" si="71"/>
        <v/>
      </c>
      <c r="I523" s="236"/>
      <c r="J523" s="236"/>
      <c r="K523" s="236"/>
      <c r="L523" s="236"/>
      <c r="M523" s="311">
        <f t="shared" si="72"/>
        <v>0</v>
      </c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60" t="str">
        <f t="shared" si="74"/>
        <v>нет</v>
      </c>
      <c r="AM523" s="260" t="str">
        <f t="shared" si="76"/>
        <v>нет</v>
      </c>
      <c r="AN523" s="260">
        <f t="shared" si="73"/>
        <v>0</v>
      </c>
      <c r="AO523" s="260" t="e">
        <f t="shared" si="75"/>
        <v>#VALUE!</v>
      </c>
    </row>
    <row r="524" spans="1:41">
      <c r="A524" s="264" t="e">
        <f t="shared" si="77"/>
        <v>#VALUE!</v>
      </c>
      <c r="B524" s="243">
        <v>521</v>
      </c>
      <c r="C524" s="244"/>
      <c r="D524" s="258" t="str">
        <f t="shared" si="70"/>
        <v/>
      </c>
      <c r="E524" s="236"/>
      <c r="F524" s="236"/>
      <c r="G524" s="244"/>
      <c r="H524" s="259" t="str">
        <f t="shared" si="71"/>
        <v/>
      </c>
      <c r="I524" s="236"/>
      <c r="J524" s="236"/>
      <c r="K524" s="236"/>
      <c r="L524" s="236"/>
      <c r="M524" s="311">
        <f t="shared" si="72"/>
        <v>0</v>
      </c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60" t="str">
        <f t="shared" si="74"/>
        <v>нет</v>
      </c>
      <c r="AM524" s="260" t="str">
        <f t="shared" si="76"/>
        <v>нет</v>
      </c>
      <c r="AN524" s="260">
        <f t="shared" si="73"/>
        <v>0</v>
      </c>
      <c r="AO524" s="260" t="e">
        <f t="shared" si="75"/>
        <v>#VALUE!</v>
      </c>
    </row>
    <row r="525" spans="1:41">
      <c r="A525" s="264" t="e">
        <f t="shared" si="77"/>
        <v>#VALUE!</v>
      </c>
      <c r="B525" s="243">
        <v>522</v>
      </c>
      <c r="C525" s="244"/>
      <c r="D525" s="258" t="str">
        <f t="shared" si="70"/>
        <v/>
      </c>
      <c r="E525" s="236"/>
      <c r="F525" s="236"/>
      <c r="G525" s="244"/>
      <c r="H525" s="259" t="str">
        <f t="shared" si="71"/>
        <v/>
      </c>
      <c r="I525" s="236"/>
      <c r="J525" s="236"/>
      <c r="K525" s="236"/>
      <c r="L525" s="236"/>
      <c r="M525" s="311">
        <f t="shared" si="72"/>
        <v>0</v>
      </c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60" t="str">
        <f t="shared" si="74"/>
        <v>нет</v>
      </c>
      <c r="AM525" s="260" t="str">
        <f t="shared" si="76"/>
        <v>нет</v>
      </c>
      <c r="AN525" s="260">
        <f t="shared" si="73"/>
        <v>0</v>
      </c>
      <c r="AO525" s="260" t="e">
        <f t="shared" si="75"/>
        <v>#VALUE!</v>
      </c>
    </row>
    <row r="526" spans="1:41">
      <c r="A526" s="264" t="e">
        <f t="shared" si="77"/>
        <v>#VALUE!</v>
      </c>
      <c r="B526" s="243">
        <v>523</v>
      </c>
      <c r="C526" s="244"/>
      <c r="D526" s="258" t="str">
        <f t="shared" si="70"/>
        <v/>
      </c>
      <c r="E526" s="236"/>
      <c r="F526" s="236"/>
      <c r="G526" s="244"/>
      <c r="H526" s="259" t="str">
        <f t="shared" si="71"/>
        <v/>
      </c>
      <c r="I526" s="236"/>
      <c r="J526" s="236"/>
      <c r="K526" s="236"/>
      <c r="L526" s="236"/>
      <c r="M526" s="311">
        <f t="shared" si="72"/>
        <v>0</v>
      </c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60" t="str">
        <f t="shared" si="74"/>
        <v>нет</v>
      </c>
      <c r="AM526" s="260" t="str">
        <f t="shared" si="76"/>
        <v>нет</v>
      </c>
      <c r="AN526" s="260">
        <f t="shared" si="73"/>
        <v>0</v>
      </c>
      <c r="AO526" s="260" t="e">
        <f t="shared" si="75"/>
        <v>#VALUE!</v>
      </c>
    </row>
    <row r="527" spans="1:41">
      <c r="A527" s="264" t="e">
        <f t="shared" si="77"/>
        <v>#VALUE!</v>
      </c>
      <c r="B527" s="243">
        <v>524</v>
      </c>
      <c r="C527" s="244"/>
      <c r="D527" s="258" t="str">
        <f t="shared" si="70"/>
        <v/>
      </c>
      <c r="E527" s="236"/>
      <c r="F527" s="236"/>
      <c r="G527" s="244"/>
      <c r="H527" s="259" t="str">
        <f t="shared" si="71"/>
        <v/>
      </c>
      <c r="I527" s="236"/>
      <c r="J527" s="236"/>
      <c r="K527" s="236"/>
      <c r="L527" s="236"/>
      <c r="M527" s="311">
        <f t="shared" si="72"/>
        <v>0</v>
      </c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60" t="str">
        <f t="shared" si="74"/>
        <v>нет</v>
      </c>
      <c r="AM527" s="260" t="str">
        <f t="shared" si="76"/>
        <v>нет</v>
      </c>
      <c r="AN527" s="260">
        <f t="shared" si="73"/>
        <v>0</v>
      </c>
      <c r="AO527" s="260" t="e">
        <f t="shared" si="75"/>
        <v>#VALUE!</v>
      </c>
    </row>
    <row r="528" spans="1:41">
      <c r="A528" s="264" t="e">
        <f t="shared" si="77"/>
        <v>#VALUE!</v>
      </c>
      <c r="B528" s="243">
        <v>525</v>
      </c>
      <c r="C528" s="244"/>
      <c r="D528" s="258" t="str">
        <f t="shared" si="70"/>
        <v/>
      </c>
      <c r="E528" s="236"/>
      <c r="F528" s="236"/>
      <c r="G528" s="244"/>
      <c r="H528" s="259" t="str">
        <f t="shared" si="71"/>
        <v/>
      </c>
      <c r="I528" s="236"/>
      <c r="J528" s="236"/>
      <c r="K528" s="236"/>
      <c r="L528" s="236"/>
      <c r="M528" s="311">
        <f t="shared" si="72"/>
        <v>0</v>
      </c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60" t="str">
        <f t="shared" si="74"/>
        <v>нет</v>
      </c>
      <c r="AM528" s="260" t="str">
        <f t="shared" si="76"/>
        <v>нет</v>
      </c>
      <c r="AN528" s="260">
        <f t="shared" si="73"/>
        <v>0</v>
      </c>
      <c r="AO528" s="260" t="e">
        <f t="shared" si="75"/>
        <v>#VALUE!</v>
      </c>
    </row>
    <row r="529" spans="1:41">
      <c r="A529" s="264" t="e">
        <f t="shared" si="77"/>
        <v>#VALUE!</v>
      </c>
      <c r="B529" s="243">
        <v>526</v>
      </c>
      <c r="C529" s="244"/>
      <c r="D529" s="258" t="str">
        <f t="shared" si="70"/>
        <v/>
      </c>
      <c r="E529" s="236"/>
      <c r="F529" s="236"/>
      <c r="G529" s="244"/>
      <c r="H529" s="259" t="str">
        <f t="shared" si="71"/>
        <v/>
      </c>
      <c r="I529" s="236"/>
      <c r="J529" s="236"/>
      <c r="K529" s="236"/>
      <c r="L529" s="236"/>
      <c r="M529" s="311">
        <f t="shared" si="72"/>
        <v>0</v>
      </c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60" t="str">
        <f t="shared" si="74"/>
        <v>нет</v>
      </c>
      <c r="AM529" s="260" t="str">
        <f t="shared" si="76"/>
        <v>нет</v>
      </c>
      <c r="AN529" s="260">
        <f t="shared" si="73"/>
        <v>0</v>
      </c>
      <c r="AO529" s="260" t="e">
        <f t="shared" si="75"/>
        <v>#VALUE!</v>
      </c>
    </row>
    <row r="530" spans="1:41">
      <c r="A530" s="264" t="e">
        <f t="shared" si="77"/>
        <v>#VALUE!</v>
      </c>
      <c r="B530" s="243">
        <v>527</v>
      </c>
      <c r="C530" s="244"/>
      <c r="D530" s="258" t="str">
        <f t="shared" si="70"/>
        <v/>
      </c>
      <c r="E530" s="236"/>
      <c r="F530" s="236"/>
      <c r="G530" s="244"/>
      <c r="H530" s="259" t="str">
        <f t="shared" si="71"/>
        <v/>
      </c>
      <c r="I530" s="236"/>
      <c r="J530" s="236"/>
      <c r="K530" s="236"/>
      <c r="L530" s="236"/>
      <c r="M530" s="311">
        <f t="shared" si="72"/>
        <v>0</v>
      </c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60" t="str">
        <f t="shared" si="74"/>
        <v>нет</v>
      </c>
      <c r="AM530" s="260" t="str">
        <f t="shared" si="76"/>
        <v>нет</v>
      </c>
      <c r="AN530" s="260">
        <f t="shared" si="73"/>
        <v>0</v>
      </c>
      <c r="AO530" s="260" t="e">
        <f t="shared" si="75"/>
        <v>#VALUE!</v>
      </c>
    </row>
    <row r="531" spans="1:41">
      <c r="A531" s="264" t="e">
        <f t="shared" si="77"/>
        <v>#VALUE!</v>
      </c>
      <c r="B531" s="243">
        <v>528</v>
      </c>
      <c r="C531" s="244"/>
      <c r="D531" s="258" t="str">
        <f t="shared" si="70"/>
        <v/>
      </c>
      <c r="E531" s="236"/>
      <c r="F531" s="236"/>
      <c r="G531" s="244"/>
      <c r="H531" s="259" t="str">
        <f t="shared" si="71"/>
        <v/>
      </c>
      <c r="I531" s="236"/>
      <c r="J531" s="236"/>
      <c r="K531" s="236"/>
      <c r="L531" s="236"/>
      <c r="M531" s="311">
        <f t="shared" si="72"/>
        <v>0</v>
      </c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60" t="str">
        <f t="shared" si="74"/>
        <v>нет</v>
      </c>
      <c r="AM531" s="260" t="str">
        <f t="shared" si="76"/>
        <v>нет</v>
      </c>
      <c r="AN531" s="260">
        <f t="shared" si="73"/>
        <v>0</v>
      </c>
      <c r="AO531" s="260" t="e">
        <f t="shared" si="75"/>
        <v>#VALUE!</v>
      </c>
    </row>
    <row r="532" spans="1:41">
      <c r="A532" s="264" t="e">
        <f t="shared" si="77"/>
        <v>#VALUE!</v>
      </c>
      <c r="B532" s="243">
        <v>529</v>
      </c>
      <c r="C532" s="244"/>
      <c r="D532" s="258" t="str">
        <f t="shared" si="70"/>
        <v/>
      </c>
      <c r="E532" s="236"/>
      <c r="F532" s="236"/>
      <c r="G532" s="244"/>
      <c r="H532" s="259" t="str">
        <f t="shared" si="71"/>
        <v/>
      </c>
      <c r="I532" s="236"/>
      <c r="J532" s="236"/>
      <c r="K532" s="236"/>
      <c r="L532" s="236"/>
      <c r="M532" s="311">
        <f t="shared" si="72"/>
        <v>0</v>
      </c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60" t="str">
        <f t="shared" si="74"/>
        <v>нет</v>
      </c>
      <c r="AM532" s="260" t="str">
        <f t="shared" si="76"/>
        <v>нет</v>
      </c>
      <c r="AN532" s="260">
        <f t="shared" si="73"/>
        <v>0</v>
      </c>
      <c r="AO532" s="260" t="e">
        <f t="shared" si="75"/>
        <v>#VALUE!</v>
      </c>
    </row>
    <row r="533" spans="1:41">
      <c r="A533" s="264" t="e">
        <f t="shared" si="77"/>
        <v>#VALUE!</v>
      </c>
      <c r="B533" s="243">
        <v>530</v>
      </c>
      <c r="C533" s="244"/>
      <c r="D533" s="258" t="str">
        <f t="shared" si="70"/>
        <v/>
      </c>
      <c r="E533" s="236"/>
      <c r="F533" s="236"/>
      <c r="G533" s="244"/>
      <c r="H533" s="259" t="str">
        <f t="shared" si="71"/>
        <v/>
      </c>
      <c r="I533" s="236"/>
      <c r="J533" s="236"/>
      <c r="K533" s="236"/>
      <c r="L533" s="236"/>
      <c r="M533" s="311">
        <f t="shared" si="72"/>
        <v>0</v>
      </c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60" t="str">
        <f t="shared" si="74"/>
        <v>нет</v>
      </c>
      <c r="AM533" s="260" t="str">
        <f t="shared" si="76"/>
        <v>нет</v>
      </c>
      <c r="AN533" s="260">
        <f t="shared" si="73"/>
        <v>0</v>
      </c>
      <c r="AO533" s="260" t="e">
        <f t="shared" si="75"/>
        <v>#VALUE!</v>
      </c>
    </row>
    <row r="534" spans="1:41">
      <c r="A534" s="264" t="e">
        <f t="shared" si="77"/>
        <v>#VALUE!</v>
      </c>
      <c r="B534" s="243">
        <v>531</v>
      </c>
      <c r="C534" s="244"/>
      <c r="D534" s="258" t="str">
        <f t="shared" si="70"/>
        <v/>
      </c>
      <c r="E534" s="236"/>
      <c r="F534" s="236"/>
      <c r="G534" s="244"/>
      <c r="H534" s="259" t="str">
        <f t="shared" si="71"/>
        <v/>
      </c>
      <c r="I534" s="236"/>
      <c r="J534" s="236"/>
      <c r="K534" s="236"/>
      <c r="L534" s="236"/>
      <c r="M534" s="311">
        <f t="shared" si="72"/>
        <v>0</v>
      </c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60" t="str">
        <f t="shared" si="74"/>
        <v>нет</v>
      </c>
      <c r="AM534" s="260" t="str">
        <f t="shared" si="76"/>
        <v>нет</v>
      </c>
      <c r="AN534" s="260">
        <f t="shared" si="73"/>
        <v>0</v>
      </c>
      <c r="AO534" s="260" t="e">
        <f t="shared" si="75"/>
        <v>#VALUE!</v>
      </c>
    </row>
    <row r="535" spans="1:41">
      <c r="A535" s="264" t="e">
        <f t="shared" si="77"/>
        <v>#VALUE!</v>
      </c>
      <c r="B535" s="243">
        <v>532</v>
      </c>
      <c r="C535" s="244"/>
      <c r="D535" s="258" t="str">
        <f t="shared" si="70"/>
        <v/>
      </c>
      <c r="E535" s="236"/>
      <c r="F535" s="236"/>
      <c r="G535" s="244"/>
      <c r="H535" s="259" t="str">
        <f t="shared" si="71"/>
        <v/>
      </c>
      <c r="I535" s="236"/>
      <c r="J535" s="236"/>
      <c r="K535" s="236"/>
      <c r="L535" s="236"/>
      <c r="M535" s="311">
        <f t="shared" si="72"/>
        <v>0</v>
      </c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60" t="str">
        <f t="shared" si="74"/>
        <v>нет</v>
      </c>
      <c r="AM535" s="260" t="str">
        <f t="shared" si="76"/>
        <v>нет</v>
      </c>
      <c r="AN535" s="260">
        <f t="shared" si="73"/>
        <v>0</v>
      </c>
      <c r="AO535" s="260" t="e">
        <f t="shared" si="75"/>
        <v>#VALUE!</v>
      </c>
    </row>
    <row r="536" spans="1:41">
      <c r="A536" s="264" t="e">
        <f t="shared" si="77"/>
        <v>#VALUE!</v>
      </c>
      <c r="B536" s="243">
        <v>533</v>
      </c>
      <c r="C536" s="244"/>
      <c r="D536" s="258" t="str">
        <f t="shared" si="70"/>
        <v/>
      </c>
      <c r="E536" s="236"/>
      <c r="F536" s="236"/>
      <c r="G536" s="244"/>
      <c r="H536" s="259" t="str">
        <f t="shared" si="71"/>
        <v/>
      </c>
      <c r="I536" s="236"/>
      <c r="J536" s="236"/>
      <c r="K536" s="236"/>
      <c r="L536" s="236"/>
      <c r="M536" s="311">
        <f t="shared" si="72"/>
        <v>0</v>
      </c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60" t="str">
        <f t="shared" si="74"/>
        <v>нет</v>
      </c>
      <c r="AM536" s="260" t="str">
        <f t="shared" si="76"/>
        <v>нет</v>
      </c>
      <c r="AN536" s="260">
        <f t="shared" si="73"/>
        <v>0</v>
      </c>
      <c r="AO536" s="260" t="e">
        <f t="shared" si="75"/>
        <v>#VALUE!</v>
      </c>
    </row>
    <row r="537" spans="1:41">
      <c r="A537" s="264" t="e">
        <f t="shared" si="77"/>
        <v>#VALUE!</v>
      </c>
      <c r="B537" s="243">
        <v>534</v>
      </c>
      <c r="C537" s="244"/>
      <c r="D537" s="258" t="str">
        <f t="shared" si="70"/>
        <v/>
      </c>
      <c r="E537" s="236"/>
      <c r="F537" s="236"/>
      <c r="G537" s="244"/>
      <c r="H537" s="259" t="str">
        <f t="shared" si="71"/>
        <v/>
      </c>
      <c r="I537" s="236"/>
      <c r="J537" s="236"/>
      <c r="K537" s="236"/>
      <c r="L537" s="236"/>
      <c r="M537" s="311">
        <f t="shared" si="72"/>
        <v>0</v>
      </c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60" t="str">
        <f t="shared" si="74"/>
        <v>нет</v>
      </c>
      <c r="AM537" s="260" t="str">
        <f t="shared" si="76"/>
        <v>нет</v>
      </c>
      <c r="AN537" s="260">
        <f t="shared" si="73"/>
        <v>0</v>
      </c>
      <c r="AO537" s="260" t="e">
        <f t="shared" si="75"/>
        <v>#VALUE!</v>
      </c>
    </row>
    <row r="538" spans="1:41">
      <c r="A538" s="264" t="e">
        <f t="shared" si="77"/>
        <v>#VALUE!</v>
      </c>
      <c r="B538" s="243">
        <v>535</v>
      </c>
      <c r="C538" s="244"/>
      <c r="D538" s="258" t="str">
        <f t="shared" si="70"/>
        <v/>
      </c>
      <c r="E538" s="236"/>
      <c r="F538" s="236"/>
      <c r="G538" s="244"/>
      <c r="H538" s="259" t="str">
        <f t="shared" si="71"/>
        <v/>
      </c>
      <c r="I538" s="236"/>
      <c r="J538" s="236"/>
      <c r="K538" s="236"/>
      <c r="L538" s="236"/>
      <c r="M538" s="311">
        <f t="shared" si="72"/>
        <v>0</v>
      </c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60" t="str">
        <f t="shared" si="74"/>
        <v>нет</v>
      </c>
      <c r="AM538" s="260" t="str">
        <f t="shared" si="76"/>
        <v>нет</v>
      </c>
      <c r="AN538" s="260">
        <f t="shared" si="73"/>
        <v>0</v>
      </c>
      <c r="AO538" s="260" t="e">
        <f t="shared" si="75"/>
        <v>#VALUE!</v>
      </c>
    </row>
    <row r="539" spans="1:41">
      <c r="A539" s="264" t="e">
        <f t="shared" si="77"/>
        <v>#VALUE!</v>
      </c>
      <c r="B539" s="243">
        <v>536</v>
      </c>
      <c r="C539" s="244"/>
      <c r="D539" s="258" t="str">
        <f t="shared" si="70"/>
        <v/>
      </c>
      <c r="E539" s="236"/>
      <c r="F539" s="236"/>
      <c r="G539" s="244"/>
      <c r="H539" s="259" t="str">
        <f t="shared" si="71"/>
        <v/>
      </c>
      <c r="I539" s="236"/>
      <c r="J539" s="236"/>
      <c r="K539" s="236"/>
      <c r="L539" s="236"/>
      <c r="M539" s="311">
        <f t="shared" si="72"/>
        <v>0</v>
      </c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60" t="str">
        <f t="shared" si="74"/>
        <v>нет</v>
      </c>
      <c r="AM539" s="260" t="str">
        <f t="shared" si="76"/>
        <v>нет</v>
      </c>
      <c r="AN539" s="260">
        <f t="shared" si="73"/>
        <v>0</v>
      </c>
      <c r="AO539" s="260" t="e">
        <f t="shared" si="75"/>
        <v>#VALUE!</v>
      </c>
    </row>
    <row r="540" spans="1:41">
      <c r="A540" s="264" t="e">
        <f t="shared" si="77"/>
        <v>#VALUE!</v>
      </c>
      <c r="B540" s="243">
        <v>537</v>
      </c>
      <c r="C540" s="244"/>
      <c r="D540" s="258" t="str">
        <f t="shared" si="70"/>
        <v/>
      </c>
      <c r="E540" s="236"/>
      <c r="F540" s="236"/>
      <c r="G540" s="244"/>
      <c r="H540" s="259" t="str">
        <f t="shared" si="71"/>
        <v/>
      </c>
      <c r="I540" s="236"/>
      <c r="J540" s="236"/>
      <c r="K540" s="236"/>
      <c r="L540" s="236"/>
      <c r="M540" s="311">
        <f t="shared" si="72"/>
        <v>0</v>
      </c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60" t="str">
        <f t="shared" si="74"/>
        <v>нет</v>
      </c>
      <c r="AM540" s="260" t="str">
        <f t="shared" si="76"/>
        <v>нет</v>
      </c>
      <c r="AN540" s="260">
        <f t="shared" si="73"/>
        <v>0</v>
      </c>
      <c r="AO540" s="260" t="e">
        <f t="shared" si="75"/>
        <v>#VALUE!</v>
      </c>
    </row>
    <row r="541" spans="1:41">
      <c r="A541" s="264" t="e">
        <f t="shared" si="77"/>
        <v>#VALUE!</v>
      </c>
      <c r="B541" s="243">
        <v>538</v>
      </c>
      <c r="C541" s="244"/>
      <c r="D541" s="258" t="str">
        <f t="shared" si="70"/>
        <v/>
      </c>
      <c r="E541" s="236"/>
      <c r="F541" s="236"/>
      <c r="G541" s="244"/>
      <c r="H541" s="259" t="str">
        <f t="shared" si="71"/>
        <v/>
      </c>
      <c r="I541" s="236"/>
      <c r="J541" s="236"/>
      <c r="K541" s="236"/>
      <c r="L541" s="236"/>
      <c r="M541" s="311">
        <f t="shared" si="72"/>
        <v>0</v>
      </c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60" t="str">
        <f t="shared" si="74"/>
        <v>нет</v>
      </c>
      <c r="AM541" s="260" t="str">
        <f t="shared" si="76"/>
        <v>нет</v>
      </c>
      <c r="AN541" s="260">
        <f t="shared" si="73"/>
        <v>0</v>
      </c>
      <c r="AO541" s="260" t="e">
        <f t="shared" si="75"/>
        <v>#VALUE!</v>
      </c>
    </row>
    <row r="542" spans="1:41">
      <c r="A542" s="264" t="e">
        <f t="shared" si="77"/>
        <v>#VALUE!</v>
      </c>
      <c r="B542" s="243">
        <v>539</v>
      </c>
      <c r="C542" s="244"/>
      <c r="D542" s="258" t="str">
        <f t="shared" si="70"/>
        <v/>
      </c>
      <c r="E542" s="236"/>
      <c r="F542" s="236"/>
      <c r="G542" s="244"/>
      <c r="H542" s="259" t="str">
        <f t="shared" si="71"/>
        <v/>
      </c>
      <c r="I542" s="236"/>
      <c r="J542" s="236"/>
      <c r="K542" s="236"/>
      <c r="L542" s="236"/>
      <c r="M542" s="311">
        <f t="shared" si="72"/>
        <v>0</v>
      </c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60" t="str">
        <f t="shared" si="74"/>
        <v>нет</v>
      </c>
      <c r="AM542" s="260" t="str">
        <f t="shared" si="76"/>
        <v>нет</v>
      </c>
      <c r="AN542" s="260">
        <f t="shared" si="73"/>
        <v>0</v>
      </c>
      <c r="AO542" s="260" t="e">
        <f t="shared" si="75"/>
        <v>#VALUE!</v>
      </c>
    </row>
    <row r="543" spans="1:41">
      <c r="A543" s="264" t="e">
        <f t="shared" si="77"/>
        <v>#VALUE!</v>
      </c>
      <c r="B543" s="243">
        <v>540</v>
      </c>
      <c r="C543" s="244"/>
      <c r="D543" s="258" t="str">
        <f t="shared" si="70"/>
        <v/>
      </c>
      <c r="E543" s="236"/>
      <c r="F543" s="236"/>
      <c r="G543" s="244"/>
      <c r="H543" s="259" t="str">
        <f t="shared" si="71"/>
        <v/>
      </c>
      <c r="I543" s="236"/>
      <c r="J543" s="236"/>
      <c r="K543" s="236"/>
      <c r="L543" s="236"/>
      <c r="M543" s="311">
        <f t="shared" si="72"/>
        <v>0</v>
      </c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60" t="str">
        <f t="shared" si="74"/>
        <v>нет</v>
      </c>
      <c r="AM543" s="260" t="str">
        <f t="shared" si="76"/>
        <v>нет</v>
      </c>
      <c r="AN543" s="260">
        <f t="shared" si="73"/>
        <v>0</v>
      </c>
      <c r="AO543" s="260" t="e">
        <f t="shared" si="75"/>
        <v>#VALUE!</v>
      </c>
    </row>
    <row r="544" spans="1:41">
      <c r="A544" s="264" t="e">
        <f t="shared" si="77"/>
        <v>#VALUE!</v>
      </c>
      <c r="B544" s="243">
        <v>541</v>
      </c>
      <c r="C544" s="244"/>
      <c r="D544" s="258" t="str">
        <f t="shared" si="70"/>
        <v/>
      </c>
      <c r="E544" s="236"/>
      <c r="F544" s="236"/>
      <c r="G544" s="244"/>
      <c r="H544" s="259" t="str">
        <f t="shared" si="71"/>
        <v/>
      </c>
      <c r="I544" s="236"/>
      <c r="J544" s="236"/>
      <c r="K544" s="236"/>
      <c r="L544" s="236"/>
      <c r="M544" s="311">
        <f t="shared" si="72"/>
        <v>0</v>
      </c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60" t="str">
        <f t="shared" si="74"/>
        <v>нет</v>
      </c>
      <c r="AM544" s="260" t="str">
        <f t="shared" si="76"/>
        <v>нет</v>
      </c>
      <c r="AN544" s="260">
        <f t="shared" si="73"/>
        <v>0</v>
      </c>
      <c r="AO544" s="260" t="e">
        <f t="shared" si="75"/>
        <v>#VALUE!</v>
      </c>
    </row>
    <row r="545" spans="1:41">
      <c r="A545" s="264" t="e">
        <f t="shared" si="77"/>
        <v>#VALUE!</v>
      </c>
      <c r="B545" s="243">
        <v>542</v>
      </c>
      <c r="C545" s="244"/>
      <c r="D545" s="258" t="str">
        <f t="shared" si="70"/>
        <v/>
      </c>
      <c r="E545" s="236"/>
      <c r="F545" s="236"/>
      <c r="G545" s="244"/>
      <c r="H545" s="259" t="str">
        <f t="shared" si="71"/>
        <v/>
      </c>
      <c r="I545" s="236"/>
      <c r="J545" s="236"/>
      <c r="K545" s="236"/>
      <c r="L545" s="236"/>
      <c r="M545" s="311">
        <f t="shared" si="72"/>
        <v>0</v>
      </c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  <c r="AG545" s="236"/>
      <c r="AH545" s="236"/>
      <c r="AI545" s="236"/>
      <c r="AJ545" s="236"/>
      <c r="AK545" s="236"/>
      <c r="AL545" s="260" t="str">
        <f t="shared" si="74"/>
        <v>нет</v>
      </c>
      <c r="AM545" s="260" t="str">
        <f t="shared" si="76"/>
        <v>нет</v>
      </c>
      <c r="AN545" s="260">
        <f t="shared" si="73"/>
        <v>0</v>
      </c>
      <c r="AO545" s="260" t="e">
        <f t="shared" si="75"/>
        <v>#VALUE!</v>
      </c>
    </row>
    <row r="546" spans="1:41">
      <c r="A546" s="264" t="e">
        <f t="shared" si="77"/>
        <v>#VALUE!</v>
      </c>
      <c r="B546" s="243">
        <v>543</v>
      </c>
      <c r="C546" s="244"/>
      <c r="D546" s="258" t="str">
        <f t="shared" si="70"/>
        <v/>
      </c>
      <c r="E546" s="236"/>
      <c r="F546" s="236"/>
      <c r="G546" s="244"/>
      <c r="H546" s="259" t="str">
        <f t="shared" si="71"/>
        <v/>
      </c>
      <c r="I546" s="236"/>
      <c r="J546" s="236"/>
      <c r="K546" s="236"/>
      <c r="L546" s="236"/>
      <c r="M546" s="311">
        <f t="shared" si="72"/>
        <v>0</v>
      </c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60" t="str">
        <f t="shared" si="74"/>
        <v>нет</v>
      </c>
      <c r="AM546" s="260" t="str">
        <f t="shared" si="76"/>
        <v>нет</v>
      </c>
      <c r="AN546" s="260">
        <f t="shared" si="73"/>
        <v>0</v>
      </c>
      <c r="AO546" s="260" t="e">
        <f t="shared" si="75"/>
        <v>#VALUE!</v>
      </c>
    </row>
    <row r="547" spans="1:41">
      <c r="A547" s="264" t="e">
        <f t="shared" si="77"/>
        <v>#VALUE!</v>
      </c>
      <c r="B547" s="243">
        <v>544</v>
      </c>
      <c r="C547" s="244"/>
      <c r="D547" s="258" t="str">
        <f t="shared" si="70"/>
        <v/>
      </c>
      <c r="E547" s="236"/>
      <c r="F547" s="236"/>
      <c r="G547" s="244"/>
      <c r="H547" s="259" t="str">
        <f t="shared" si="71"/>
        <v/>
      </c>
      <c r="I547" s="236"/>
      <c r="J547" s="236"/>
      <c r="K547" s="236"/>
      <c r="L547" s="236"/>
      <c r="M547" s="311">
        <f t="shared" si="72"/>
        <v>0</v>
      </c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60" t="str">
        <f t="shared" si="74"/>
        <v>нет</v>
      </c>
      <c r="AM547" s="260" t="str">
        <f t="shared" si="76"/>
        <v>нет</v>
      </c>
      <c r="AN547" s="260">
        <f t="shared" si="73"/>
        <v>0</v>
      </c>
      <c r="AO547" s="260" t="e">
        <f t="shared" si="75"/>
        <v>#VALUE!</v>
      </c>
    </row>
    <row r="548" spans="1:41">
      <c r="A548" s="264" t="e">
        <f t="shared" si="77"/>
        <v>#VALUE!</v>
      </c>
      <c r="B548" s="243">
        <v>545</v>
      </c>
      <c r="C548" s="244"/>
      <c r="D548" s="258" t="str">
        <f t="shared" si="70"/>
        <v/>
      </c>
      <c r="E548" s="236"/>
      <c r="F548" s="236"/>
      <c r="G548" s="244"/>
      <c r="H548" s="259" t="str">
        <f t="shared" si="71"/>
        <v/>
      </c>
      <c r="I548" s="236"/>
      <c r="J548" s="236"/>
      <c r="K548" s="236"/>
      <c r="L548" s="236"/>
      <c r="M548" s="311">
        <f t="shared" si="72"/>
        <v>0</v>
      </c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60" t="str">
        <f t="shared" si="74"/>
        <v>нет</v>
      </c>
      <c r="AM548" s="260" t="str">
        <f t="shared" si="76"/>
        <v>нет</v>
      </c>
      <c r="AN548" s="260">
        <f t="shared" si="73"/>
        <v>0</v>
      </c>
      <c r="AO548" s="260" t="e">
        <f t="shared" si="75"/>
        <v>#VALUE!</v>
      </c>
    </row>
    <row r="549" spans="1:41">
      <c r="A549" s="264" t="e">
        <f t="shared" si="77"/>
        <v>#VALUE!</v>
      </c>
      <c r="B549" s="243">
        <v>546</v>
      </c>
      <c r="C549" s="244"/>
      <c r="D549" s="258" t="str">
        <f t="shared" si="70"/>
        <v/>
      </c>
      <c r="E549" s="236"/>
      <c r="F549" s="236"/>
      <c r="G549" s="244"/>
      <c r="H549" s="259" t="str">
        <f t="shared" si="71"/>
        <v/>
      </c>
      <c r="I549" s="236"/>
      <c r="J549" s="236"/>
      <c r="K549" s="236"/>
      <c r="L549" s="236"/>
      <c r="M549" s="311">
        <f t="shared" si="72"/>
        <v>0</v>
      </c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60" t="str">
        <f t="shared" si="74"/>
        <v>нет</v>
      </c>
      <c r="AM549" s="260" t="str">
        <f t="shared" si="76"/>
        <v>нет</v>
      </c>
      <c r="AN549" s="260">
        <f t="shared" si="73"/>
        <v>0</v>
      </c>
      <c r="AO549" s="260" t="e">
        <f t="shared" si="75"/>
        <v>#VALUE!</v>
      </c>
    </row>
    <row r="550" spans="1:41">
      <c r="A550" s="264" t="e">
        <f t="shared" si="77"/>
        <v>#VALUE!</v>
      </c>
      <c r="B550" s="243">
        <v>547</v>
      </c>
      <c r="C550" s="244"/>
      <c r="D550" s="258" t="str">
        <f t="shared" si="70"/>
        <v/>
      </c>
      <c r="E550" s="236"/>
      <c r="F550" s="236"/>
      <c r="G550" s="244"/>
      <c r="H550" s="259" t="str">
        <f t="shared" si="71"/>
        <v/>
      </c>
      <c r="I550" s="236"/>
      <c r="J550" s="236"/>
      <c r="K550" s="236"/>
      <c r="L550" s="236"/>
      <c r="M550" s="311">
        <f t="shared" si="72"/>
        <v>0</v>
      </c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  <c r="AG550" s="236"/>
      <c r="AH550" s="236"/>
      <c r="AI550" s="236"/>
      <c r="AJ550" s="236"/>
      <c r="AK550" s="236"/>
      <c r="AL550" s="260" t="str">
        <f t="shared" si="74"/>
        <v>нет</v>
      </c>
      <c r="AM550" s="260" t="str">
        <f t="shared" si="76"/>
        <v>нет</v>
      </c>
      <c r="AN550" s="260">
        <f t="shared" si="73"/>
        <v>0</v>
      </c>
      <c r="AO550" s="260" t="e">
        <f t="shared" si="75"/>
        <v>#VALUE!</v>
      </c>
    </row>
    <row r="551" spans="1:41">
      <c r="A551" s="264" t="e">
        <f t="shared" si="77"/>
        <v>#VALUE!</v>
      </c>
      <c r="B551" s="243">
        <v>548</v>
      </c>
      <c r="C551" s="244"/>
      <c r="D551" s="258" t="str">
        <f t="shared" si="70"/>
        <v/>
      </c>
      <c r="E551" s="236"/>
      <c r="F551" s="236"/>
      <c r="G551" s="244"/>
      <c r="H551" s="259" t="str">
        <f t="shared" si="71"/>
        <v/>
      </c>
      <c r="I551" s="236"/>
      <c r="J551" s="236"/>
      <c r="K551" s="236"/>
      <c r="L551" s="236"/>
      <c r="M551" s="311">
        <f t="shared" si="72"/>
        <v>0</v>
      </c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60" t="str">
        <f t="shared" si="74"/>
        <v>нет</v>
      </c>
      <c r="AM551" s="260" t="str">
        <f t="shared" si="76"/>
        <v>нет</v>
      </c>
      <c r="AN551" s="260">
        <f t="shared" si="73"/>
        <v>0</v>
      </c>
      <c r="AO551" s="260" t="e">
        <f t="shared" si="75"/>
        <v>#VALUE!</v>
      </c>
    </row>
    <row r="552" spans="1:41">
      <c r="A552" s="264" t="e">
        <f t="shared" si="77"/>
        <v>#VALUE!</v>
      </c>
      <c r="B552" s="243">
        <v>549</v>
      </c>
      <c r="C552" s="244"/>
      <c r="D552" s="258" t="str">
        <f t="shared" si="70"/>
        <v/>
      </c>
      <c r="E552" s="236"/>
      <c r="F552" s="236"/>
      <c r="G552" s="244"/>
      <c r="H552" s="259" t="str">
        <f t="shared" si="71"/>
        <v/>
      </c>
      <c r="I552" s="236"/>
      <c r="J552" s="236"/>
      <c r="K552" s="236"/>
      <c r="L552" s="236"/>
      <c r="M552" s="311">
        <f t="shared" si="72"/>
        <v>0</v>
      </c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60" t="str">
        <f t="shared" si="74"/>
        <v>нет</v>
      </c>
      <c r="AM552" s="260" t="str">
        <f t="shared" si="76"/>
        <v>нет</v>
      </c>
      <c r="AN552" s="260">
        <f t="shared" si="73"/>
        <v>0</v>
      </c>
      <c r="AO552" s="260" t="e">
        <f t="shared" si="75"/>
        <v>#VALUE!</v>
      </c>
    </row>
    <row r="553" spans="1:41">
      <c r="A553" s="264" t="e">
        <f t="shared" si="77"/>
        <v>#VALUE!</v>
      </c>
      <c r="B553" s="243">
        <v>550</v>
      </c>
      <c r="C553" s="244"/>
      <c r="D553" s="258" t="str">
        <f t="shared" si="70"/>
        <v/>
      </c>
      <c r="E553" s="236"/>
      <c r="F553" s="236"/>
      <c r="G553" s="244"/>
      <c r="H553" s="259" t="str">
        <f t="shared" si="71"/>
        <v/>
      </c>
      <c r="I553" s="236"/>
      <c r="J553" s="236"/>
      <c r="K553" s="236"/>
      <c r="L553" s="236"/>
      <c r="M553" s="311">
        <f t="shared" si="72"/>
        <v>0</v>
      </c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60" t="str">
        <f t="shared" si="74"/>
        <v>нет</v>
      </c>
      <c r="AM553" s="260" t="str">
        <f t="shared" si="76"/>
        <v>нет</v>
      </c>
      <c r="AN553" s="260">
        <f t="shared" si="73"/>
        <v>0</v>
      </c>
      <c r="AO553" s="260" t="e">
        <f t="shared" si="75"/>
        <v>#VALUE!</v>
      </c>
    </row>
    <row r="554" spans="1:41">
      <c r="A554" s="264" t="e">
        <f t="shared" si="77"/>
        <v>#VALUE!</v>
      </c>
      <c r="B554" s="243">
        <v>551</v>
      </c>
      <c r="C554" s="244"/>
      <c r="D554" s="258" t="str">
        <f t="shared" si="70"/>
        <v/>
      </c>
      <c r="E554" s="236"/>
      <c r="F554" s="236"/>
      <c r="G554" s="244"/>
      <c r="H554" s="259" t="str">
        <f t="shared" si="71"/>
        <v/>
      </c>
      <c r="I554" s="236"/>
      <c r="J554" s="236"/>
      <c r="K554" s="236"/>
      <c r="L554" s="236"/>
      <c r="M554" s="311">
        <f t="shared" si="72"/>
        <v>0</v>
      </c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60" t="str">
        <f t="shared" si="74"/>
        <v>нет</v>
      </c>
      <c r="AM554" s="260" t="str">
        <f t="shared" si="76"/>
        <v>нет</v>
      </c>
      <c r="AN554" s="260">
        <f t="shared" si="73"/>
        <v>0</v>
      </c>
      <c r="AO554" s="260" t="e">
        <f t="shared" si="75"/>
        <v>#VALUE!</v>
      </c>
    </row>
    <row r="555" spans="1:41">
      <c r="A555" s="264" t="e">
        <f t="shared" si="77"/>
        <v>#VALUE!</v>
      </c>
      <c r="B555" s="243">
        <v>552</v>
      </c>
      <c r="C555" s="244"/>
      <c r="D555" s="258" t="str">
        <f t="shared" si="70"/>
        <v/>
      </c>
      <c r="E555" s="236"/>
      <c r="F555" s="236"/>
      <c r="G555" s="244"/>
      <c r="H555" s="259" t="str">
        <f t="shared" si="71"/>
        <v/>
      </c>
      <c r="I555" s="236"/>
      <c r="J555" s="236"/>
      <c r="K555" s="236"/>
      <c r="L555" s="236"/>
      <c r="M555" s="311">
        <f t="shared" si="72"/>
        <v>0</v>
      </c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60" t="str">
        <f t="shared" si="74"/>
        <v>нет</v>
      </c>
      <c r="AM555" s="260" t="str">
        <f t="shared" si="76"/>
        <v>нет</v>
      </c>
      <c r="AN555" s="260">
        <f t="shared" si="73"/>
        <v>0</v>
      </c>
      <c r="AO555" s="260" t="e">
        <f t="shared" si="75"/>
        <v>#VALUE!</v>
      </c>
    </row>
    <row r="556" spans="1:41">
      <c r="A556" s="264" t="e">
        <f t="shared" si="77"/>
        <v>#VALUE!</v>
      </c>
      <c r="B556" s="243">
        <v>553</v>
      </c>
      <c r="C556" s="244"/>
      <c r="D556" s="258" t="str">
        <f t="shared" si="70"/>
        <v/>
      </c>
      <c r="E556" s="236"/>
      <c r="F556" s="236"/>
      <c r="G556" s="244"/>
      <c r="H556" s="259" t="str">
        <f t="shared" si="71"/>
        <v/>
      </c>
      <c r="I556" s="236"/>
      <c r="J556" s="236"/>
      <c r="K556" s="236"/>
      <c r="L556" s="236"/>
      <c r="M556" s="311">
        <f t="shared" si="72"/>
        <v>0</v>
      </c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60" t="str">
        <f t="shared" si="74"/>
        <v>нет</v>
      </c>
      <c r="AM556" s="260" t="str">
        <f t="shared" si="76"/>
        <v>нет</v>
      </c>
      <c r="AN556" s="260">
        <f t="shared" si="73"/>
        <v>0</v>
      </c>
      <c r="AO556" s="260" t="e">
        <f t="shared" si="75"/>
        <v>#VALUE!</v>
      </c>
    </row>
    <row r="557" spans="1:41">
      <c r="A557" s="264" t="e">
        <f t="shared" si="77"/>
        <v>#VALUE!</v>
      </c>
      <c r="B557" s="243">
        <v>554</v>
      </c>
      <c r="C557" s="244"/>
      <c r="D557" s="258" t="str">
        <f t="shared" si="70"/>
        <v/>
      </c>
      <c r="E557" s="236"/>
      <c r="F557" s="236"/>
      <c r="G557" s="244"/>
      <c r="H557" s="259" t="str">
        <f t="shared" si="71"/>
        <v/>
      </c>
      <c r="I557" s="236"/>
      <c r="J557" s="236"/>
      <c r="K557" s="236"/>
      <c r="L557" s="236"/>
      <c r="M557" s="311">
        <f t="shared" si="72"/>
        <v>0</v>
      </c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60" t="str">
        <f t="shared" si="74"/>
        <v>нет</v>
      </c>
      <c r="AM557" s="260" t="str">
        <f t="shared" si="76"/>
        <v>нет</v>
      </c>
      <c r="AN557" s="260">
        <f t="shared" si="73"/>
        <v>0</v>
      </c>
      <c r="AO557" s="260" t="e">
        <f t="shared" si="75"/>
        <v>#VALUE!</v>
      </c>
    </row>
    <row r="558" spans="1:41">
      <c r="A558" s="264" t="e">
        <f t="shared" si="77"/>
        <v>#VALUE!</v>
      </c>
      <c r="B558" s="243">
        <v>555</v>
      </c>
      <c r="C558" s="244"/>
      <c r="D558" s="258" t="str">
        <f t="shared" si="70"/>
        <v/>
      </c>
      <c r="E558" s="236"/>
      <c r="F558" s="236"/>
      <c r="G558" s="244"/>
      <c r="H558" s="259" t="str">
        <f t="shared" si="71"/>
        <v/>
      </c>
      <c r="I558" s="236"/>
      <c r="J558" s="236"/>
      <c r="K558" s="236"/>
      <c r="L558" s="236"/>
      <c r="M558" s="311">
        <f t="shared" si="72"/>
        <v>0</v>
      </c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  <c r="AG558" s="236"/>
      <c r="AH558" s="236"/>
      <c r="AI558" s="236"/>
      <c r="AJ558" s="236"/>
      <c r="AK558" s="236"/>
      <c r="AL558" s="260" t="str">
        <f t="shared" si="74"/>
        <v>нет</v>
      </c>
      <c r="AM558" s="260" t="str">
        <f t="shared" si="76"/>
        <v>нет</v>
      </c>
      <c r="AN558" s="260">
        <f t="shared" si="73"/>
        <v>0</v>
      </c>
      <c r="AO558" s="260" t="e">
        <f t="shared" si="75"/>
        <v>#VALUE!</v>
      </c>
    </row>
    <row r="559" spans="1:41">
      <c r="A559" s="264" t="e">
        <f t="shared" si="77"/>
        <v>#VALUE!</v>
      </c>
      <c r="B559" s="243">
        <v>556</v>
      </c>
      <c r="C559" s="244"/>
      <c r="D559" s="258" t="str">
        <f t="shared" si="70"/>
        <v/>
      </c>
      <c r="E559" s="236"/>
      <c r="F559" s="236"/>
      <c r="G559" s="244"/>
      <c r="H559" s="259" t="str">
        <f t="shared" si="71"/>
        <v/>
      </c>
      <c r="I559" s="236"/>
      <c r="J559" s="236"/>
      <c r="K559" s="236"/>
      <c r="L559" s="236"/>
      <c r="M559" s="311">
        <f t="shared" si="72"/>
        <v>0</v>
      </c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60" t="str">
        <f t="shared" si="74"/>
        <v>нет</v>
      </c>
      <c r="AM559" s="260" t="str">
        <f t="shared" si="76"/>
        <v>нет</v>
      </c>
      <c r="AN559" s="260">
        <f t="shared" si="73"/>
        <v>0</v>
      </c>
      <c r="AO559" s="260" t="e">
        <f t="shared" si="75"/>
        <v>#VALUE!</v>
      </c>
    </row>
    <row r="560" spans="1:41">
      <c r="A560" s="264" t="e">
        <f t="shared" si="77"/>
        <v>#VALUE!</v>
      </c>
      <c r="B560" s="243">
        <v>557</v>
      </c>
      <c r="C560" s="244"/>
      <c r="D560" s="258" t="str">
        <f t="shared" si="70"/>
        <v/>
      </c>
      <c r="E560" s="236"/>
      <c r="F560" s="236"/>
      <c r="G560" s="244"/>
      <c r="H560" s="259" t="str">
        <f t="shared" si="71"/>
        <v/>
      </c>
      <c r="I560" s="236"/>
      <c r="J560" s="236"/>
      <c r="K560" s="236"/>
      <c r="L560" s="236"/>
      <c r="M560" s="311">
        <f t="shared" si="72"/>
        <v>0</v>
      </c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60" t="str">
        <f t="shared" si="74"/>
        <v>нет</v>
      </c>
      <c r="AM560" s="260" t="str">
        <f t="shared" si="76"/>
        <v>нет</v>
      </c>
      <c r="AN560" s="260">
        <f t="shared" si="73"/>
        <v>0</v>
      </c>
      <c r="AO560" s="260" t="e">
        <f t="shared" si="75"/>
        <v>#VALUE!</v>
      </c>
    </row>
    <row r="561" spans="1:41">
      <c r="A561" s="264" t="e">
        <f t="shared" si="77"/>
        <v>#VALUE!</v>
      </c>
      <c r="B561" s="243">
        <v>558</v>
      </c>
      <c r="C561" s="244"/>
      <c r="D561" s="258" t="str">
        <f t="shared" si="70"/>
        <v/>
      </c>
      <c r="E561" s="236"/>
      <c r="F561" s="236"/>
      <c r="G561" s="244"/>
      <c r="H561" s="259" t="str">
        <f t="shared" si="71"/>
        <v/>
      </c>
      <c r="I561" s="236"/>
      <c r="J561" s="236"/>
      <c r="K561" s="236"/>
      <c r="L561" s="236"/>
      <c r="M561" s="311">
        <f t="shared" si="72"/>
        <v>0</v>
      </c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60" t="str">
        <f t="shared" si="74"/>
        <v>нет</v>
      </c>
      <c r="AM561" s="260" t="str">
        <f t="shared" si="76"/>
        <v>нет</v>
      </c>
      <c r="AN561" s="260">
        <f t="shared" si="73"/>
        <v>0</v>
      </c>
      <c r="AO561" s="260" t="e">
        <f t="shared" si="75"/>
        <v>#VALUE!</v>
      </c>
    </row>
    <row r="562" spans="1:41">
      <c r="A562" s="264" t="e">
        <f t="shared" si="77"/>
        <v>#VALUE!</v>
      </c>
      <c r="B562" s="243">
        <v>559</v>
      </c>
      <c r="C562" s="244"/>
      <c r="D562" s="258" t="str">
        <f t="shared" si="70"/>
        <v/>
      </c>
      <c r="E562" s="236"/>
      <c r="F562" s="236"/>
      <c r="G562" s="244"/>
      <c r="H562" s="259" t="str">
        <f t="shared" si="71"/>
        <v/>
      </c>
      <c r="I562" s="236"/>
      <c r="J562" s="236"/>
      <c r="K562" s="236"/>
      <c r="L562" s="236"/>
      <c r="M562" s="311">
        <f t="shared" si="72"/>
        <v>0</v>
      </c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60" t="str">
        <f t="shared" si="74"/>
        <v>нет</v>
      </c>
      <c r="AM562" s="260" t="str">
        <f t="shared" si="76"/>
        <v>нет</v>
      </c>
      <c r="AN562" s="260">
        <f t="shared" si="73"/>
        <v>0</v>
      </c>
      <c r="AO562" s="260" t="e">
        <f t="shared" si="75"/>
        <v>#VALUE!</v>
      </c>
    </row>
    <row r="563" spans="1:41">
      <c r="A563" s="264" t="e">
        <f t="shared" si="77"/>
        <v>#VALUE!</v>
      </c>
      <c r="B563" s="243">
        <v>560</v>
      </c>
      <c r="C563" s="244"/>
      <c r="D563" s="258" t="str">
        <f t="shared" si="70"/>
        <v/>
      </c>
      <c r="E563" s="236"/>
      <c r="F563" s="236"/>
      <c r="G563" s="244"/>
      <c r="H563" s="259" t="str">
        <f t="shared" si="71"/>
        <v/>
      </c>
      <c r="I563" s="236"/>
      <c r="J563" s="236"/>
      <c r="K563" s="236"/>
      <c r="L563" s="236"/>
      <c r="M563" s="311">
        <f t="shared" si="72"/>
        <v>0</v>
      </c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60" t="str">
        <f t="shared" si="74"/>
        <v>нет</v>
      </c>
      <c r="AM563" s="260" t="str">
        <f t="shared" si="76"/>
        <v>нет</v>
      </c>
      <c r="AN563" s="260">
        <f t="shared" si="73"/>
        <v>0</v>
      </c>
      <c r="AO563" s="260" t="e">
        <f t="shared" si="75"/>
        <v>#VALUE!</v>
      </c>
    </row>
    <row r="564" spans="1:41">
      <c r="A564" s="264" t="e">
        <f t="shared" si="77"/>
        <v>#VALUE!</v>
      </c>
      <c r="B564" s="243">
        <v>561</v>
      </c>
      <c r="C564" s="244"/>
      <c r="D564" s="258" t="str">
        <f t="shared" si="70"/>
        <v/>
      </c>
      <c r="E564" s="236"/>
      <c r="F564" s="236"/>
      <c r="G564" s="244"/>
      <c r="H564" s="259" t="str">
        <f t="shared" si="71"/>
        <v/>
      </c>
      <c r="I564" s="236"/>
      <c r="J564" s="236"/>
      <c r="K564" s="236"/>
      <c r="L564" s="236"/>
      <c r="M564" s="311">
        <f t="shared" si="72"/>
        <v>0</v>
      </c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  <c r="AG564" s="236"/>
      <c r="AH564" s="236"/>
      <c r="AI564" s="236"/>
      <c r="AJ564" s="236"/>
      <c r="AK564" s="236"/>
      <c r="AL564" s="260" t="str">
        <f t="shared" si="74"/>
        <v>нет</v>
      </c>
      <c r="AM564" s="260" t="str">
        <f t="shared" si="76"/>
        <v>нет</v>
      </c>
      <c r="AN564" s="260">
        <f t="shared" si="73"/>
        <v>0</v>
      </c>
      <c r="AO564" s="260" t="e">
        <f t="shared" si="75"/>
        <v>#VALUE!</v>
      </c>
    </row>
    <row r="565" spans="1:41">
      <c r="A565" s="264" t="e">
        <f t="shared" si="77"/>
        <v>#VALUE!</v>
      </c>
      <c r="B565" s="243">
        <v>562</v>
      </c>
      <c r="C565" s="244"/>
      <c r="D565" s="258" t="str">
        <f t="shared" si="70"/>
        <v/>
      </c>
      <c r="E565" s="236"/>
      <c r="F565" s="236"/>
      <c r="G565" s="244"/>
      <c r="H565" s="259" t="str">
        <f t="shared" si="71"/>
        <v/>
      </c>
      <c r="I565" s="236"/>
      <c r="J565" s="236"/>
      <c r="K565" s="236"/>
      <c r="L565" s="236"/>
      <c r="M565" s="311">
        <f t="shared" si="72"/>
        <v>0</v>
      </c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60" t="str">
        <f t="shared" si="74"/>
        <v>нет</v>
      </c>
      <c r="AM565" s="260" t="str">
        <f t="shared" si="76"/>
        <v>нет</v>
      </c>
      <c r="AN565" s="260">
        <f t="shared" si="73"/>
        <v>0</v>
      </c>
      <c r="AO565" s="260" t="e">
        <f t="shared" si="75"/>
        <v>#VALUE!</v>
      </c>
    </row>
    <row r="566" spans="1:41">
      <c r="A566" s="264" t="e">
        <f t="shared" si="77"/>
        <v>#VALUE!</v>
      </c>
      <c r="B566" s="243">
        <v>563</v>
      </c>
      <c r="C566" s="244"/>
      <c r="D566" s="258" t="str">
        <f t="shared" si="70"/>
        <v/>
      </c>
      <c r="E566" s="236"/>
      <c r="F566" s="236"/>
      <c r="G566" s="244"/>
      <c r="H566" s="259" t="str">
        <f t="shared" si="71"/>
        <v/>
      </c>
      <c r="I566" s="236"/>
      <c r="J566" s="236"/>
      <c r="K566" s="236"/>
      <c r="L566" s="236"/>
      <c r="M566" s="311">
        <f t="shared" si="72"/>
        <v>0</v>
      </c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60" t="str">
        <f t="shared" si="74"/>
        <v>нет</v>
      </c>
      <c r="AM566" s="260" t="str">
        <f t="shared" si="76"/>
        <v>нет</v>
      </c>
      <c r="AN566" s="260">
        <f t="shared" si="73"/>
        <v>0</v>
      </c>
      <c r="AO566" s="260" t="e">
        <f t="shared" si="75"/>
        <v>#VALUE!</v>
      </c>
    </row>
    <row r="567" spans="1:41">
      <c r="A567" s="264" t="e">
        <f t="shared" si="77"/>
        <v>#VALUE!</v>
      </c>
      <c r="B567" s="243">
        <v>564</v>
      </c>
      <c r="C567" s="244"/>
      <c r="D567" s="258" t="str">
        <f t="shared" si="70"/>
        <v/>
      </c>
      <c r="E567" s="236"/>
      <c r="F567" s="236"/>
      <c r="G567" s="244"/>
      <c r="H567" s="259" t="str">
        <f t="shared" si="71"/>
        <v/>
      </c>
      <c r="I567" s="236"/>
      <c r="J567" s="236"/>
      <c r="K567" s="236"/>
      <c r="L567" s="236"/>
      <c r="M567" s="311">
        <f t="shared" si="72"/>
        <v>0</v>
      </c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60" t="str">
        <f t="shared" si="74"/>
        <v>нет</v>
      </c>
      <c r="AM567" s="260" t="str">
        <f t="shared" si="76"/>
        <v>нет</v>
      </c>
      <c r="AN567" s="260">
        <f t="shared" si="73"/>
        <v>0</v>
      </c>
      <c r="AO567" s="260" t="e">
        <f t="shared" si="75"/>
        <v>#VALUE!</v>
      </c>
    </row>
    <row r="568" spans="1:41">
      <c r="A568" s="264" t="e">
        <f t="shared" si="77"/>
        <v>#VALUE!</v>
      </c>
      <c r="B568" s="243">
        <v>565</v>
      </c>
      <c r="C568" s="244"/>
      <c r="D568" s="258" t="str">
        <f t="shared" si="70"/>
        <v/>
      </c>
      <c r="E568" s="236"/>
      <c r="F568" s="236"/>
      <c r="G568" s="244"/>
      <c r="H568" s="259" t="str">
        <f t="shared" si="71"/>
        <v/>
      </c>
      <c r="I568" s="236"/>
      <c r="J568" s="236"/>
      <c r="K568" s="236"/>
      <c r="L568" s="236"/>
      <c r="M568" s="311">
        <f t="shared" si="72"/>
        <v>0</v>
      </c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60" t="str">
        <f t="shared" si="74"/>
        <v>нет</v>
      </c>
      <c r="AM568" s="260" t="str">
        <f t="shared" si="76"/>
        <v>нет</v>
      </c>
      <c r="AN568" s="260">
        <f t="shared" si="73"/>
        <v>0</v>
      </c>
      <c r="AO568" s="260" t="e">
        <f t="shared" si="75"/>
        <v>#VALUE!</v>
      </c>
    </row>
    <row r="569" spans="1:41">
      <c r="A569" s="264" t="e">
        <f t="shared" si="77"/>
        <v>#VALUE!</v>
      </c>
      <c r="B569" s="243">
        <v>566</v>
      </c>
      <c r="C569" s="244"/>
      <c r="D569" s="258" t="str">
        <f t="shared" si="70"/>
        <v/>
      </c>
      <c r="E569" s="236"/>
      <c r="F569" s="236"/>
      <c r="G569" s="244"/>
      <c r="H569" s="259" t="str">
        <f t="shared" si="71"/>
        <v/>
      </c>
      <c r="I569" s="236"/>
      <c r="J569" s="236"/>
      <c r="K569" s="236"/>
      <c r="L569" s="236"/>
      <c r="M569" s="311">
        <f t="shared" si="72"/>
        <v>0</v>
      </c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60" t="str">
        <f t="shared" si="74"/>
        <v>нет</v>
      </c>
      <c r="AM569" s="260" t="str">
        <f t="shared" si="76"/>
        <v>нет</v>
      </c>
      <c r="AN569" s="260">
        <f t="shared" si="73"/>
        <v>0</v>
      </c>
      <c r="AO569" s="260" t="e">
        <f t="shared" si="75"/>
        <v>#VALUE!</v>
      </c>
    </row>
    <row r="570" spans="1:41">
      <c r="A570" s="264" t="e">
        <f t="shared" si="77"/>
        <v>#VALUE!</v>
      </c>
      <c r="B570" s="243">
        <v>567</v>
      </c>
      <c r="C570" s="244"/>
      <c r="D570" s="258" t="str">
        <f t="shared" si="70"/>
        <v/>
      </c>
      <c r="E570" s="236"/>
      <c r="F570" s="236"/>
      <c r="G570" s="244"/>
      <c r="H570" s="259" t="str">
        <f t="shared" si="71"/>
        <v/>
      </c>
      <c r="I570" s="236"/>
      <c r="J570" s="236"/>
      <c r="K570" s="236"/>
      <c r="L570" s="236"/>
      <c r="M570" s="311">
        <f t="shared" si="72"/>
        <v>0</v>
      </c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60" t="str">
        <f t="shared" si="74"/>
        <v>нет</v>
      </c>
      <c r="AM570" s="260" t="str">
        <f t="shared" si="76"/>
        <v>нет</v>
      </c>
      <c r="AN570" s="260">
        <f t="shared" si="73"/>
        <v>0</v>
      </c>
      <c r="AO570" s="260" t="e">
        <f t="shared" si="75"/>
        <v>#VALUE!</v>
      </c>
    </row>
    <row r="571" spans="1:41">
      <c r="A571" s="264" t="e">
        <f t="shared" si="77"/>
        <v>#VALUE!</v>
      </c>
      <c r="B571" s="243">
        <v>568</v>
      </c>
      <c r="C571" s="244"/>
      <c r="D571" s="258" t="str">
        <f t="shared" si="70"/>
        <v/>
      </c>
      <c r="E571" s="236"/>
      <c r="F571" s="236"/>
      <c r="G571" s="244"/>
      <c r="H571" s="259" t="str">
        <f t="shared" si="71"/>
        <v/>
      </c>
      <c r="I571" s="236"/>
      <c r="J571" s="236"/>
      <c r="K571" s="236"/>
      <c r="L571" s="236"/>
      <c r="M571" s="311">
        <f t="shared" si="72"/>
        <v>0</v>
      </c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60" t="str">
        <f t="shared" si="74"/>
        <v>нет</v>
      </c>
      <c r="AM571" s="260" t="str">
        <f t="shared" si="76"/>
        <v>нет</v>
      </c>
      <c r="AN571" s="260">
        <f t="shared" si="73"/>
        <v>0</v>
      </c>
      <c r="AO571" s="260" t="e">
        <f t="shared" si="75"/>
        <v>#VALUE!</v>
      </c>
    </row>
    <row r="572" spans="1:41">
      <c r="A572" s="264" t="e">
        <f t="shared" si="77"/>
        <v>#VALUE!</v>
      </c>
      <c r="B572" s="243">
        <v>569</v>
      </c>
      <c r="C572" s="244"/>
      <c r="D572" s="258" t="str">
        <f t="shared" si="70"/>
        <v/>
      </c>
      <c r="E572" s="236"/>
      <c r="F572" s="236"/>
      <c r="G572" s="244"/>
      <c r="H572" s="259" t="str">
        <f t="shared" si="71"/>
        <v/>
      </c>
      <c r="I572" s="236"/>
      <c r="J572" s="236"/>
      <c r="K572" s="236"/>
      <c r="L572" s="236"/>
      <c r="M572" s="311">
        <f t="shared" si="72"/>
        <v>0</v>
      </c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60" t="str">
        <f t="shared" si="74"/>
        <v>нет</v>
      </c>
      <c r="AM572" s="260" t="str">
        <f t="shared" si="76"/>
        <v>нет</v>
      </c>
      <c r="AN572" s="260">
        <f t="shared" si="73"/>
        <v>0</v>
      </c>
      <c r="AO572" s="260" t="e">
        <f t="shared" si="75"/>
        <v>#VALUE!</v>
      </c>
    </row>
    <row r="573" spans="1:41">
      <c r="A573" s="264" t="e">
        <f t="shared" si="77"/>
        <v>#VALUE!</v>
      </c>
      <c r="B573" s="243">
        <v>570</v>
      </c>
      <c r="C573" s="244"/>
      <c r="D573" s="258" t="str">
        <f t="shared" si="70"/>
        <v/>
      </c>
      <c r="E573" s="236"/>
      <c r="F573" s="236"/>
      <c r="G573" s="244"/>
      <c r="H573" s="259" t="str">
        <f t="shared" si="71"/>
        <v/>
      </c>
      <c r="I573" s="236"/>
      <c r="J573" s="236"/>
      <c r="K573" s="236"/>
      <c r="L573" s="236"/>
      <c r="M573" s="311">
        <f t="shared" si="72"/>
        <v>0</v>
      </c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60" t="str">
        <f t="shared" si="74"/>
        <v>нет</v>
      </c>
      <c r="AM573" s="260" t="str">
        <f t="shared" si="76"/>
        <v>нет</v>
      </c>
      <c r="AN573" s="260">
        <f t="shared" si="73"/>
        <v>0</v>
      </c>
      <c r="AO573" s="260" t="e">
        <f t="shared" si="75"/>
        <v>#VALUE!</v>
      </c>
    </row>
    <row r="574" spans="1:41">
      <c r="A574" s="264" t="e">
        <f t="shared" si="77"/>
        <v>#VALUE!</v>
      </c>
      <c r="B574" s="243">
        <v>571</v>
      </c>
      <c r="C574" s="244"/>
      <c r="D574" s="258" t="str">
        <f t="shared" si="70"/>
        <v/>
      </c>
      <c r="E574" s="236"/>
      <c r="F574" s="236"/>
      <c r="G574" s="244"/>
      <c r="H574" s="259" t="str">
        <f t="shared" si="71"/>
        <v/>
      </c>
      <c r="I574" s="236"/>
      <c r="J574" s="236"/>
      <c r="K574" s="236"/>
      <c r="L574" s="236"/>
      <c r="M574" s="311">
        <f t="shared" si="72"/>
        <v>0</v>
      </c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60" t="str">
        <f t="shared" si="74"/>
        <v>нет</v>
      </c>
      <c r="AM574" s="260" t="str">
        <f t="shared" si="76"/>
        <v>нет</v>
      </c>
      <c r="AN574" s="260">
        <f t="shared" si="73"/>
        <v>0</v>
      </c>
      <c r="AO574" s="260" t="e">
        <f t="shared" si="75"/>
        <v>#VALUE!</v>
      </c>
    </row>
    <row r="575" spans="1:41">
      <c r="A575" s="264" t="e">
        <f t="shared" si="77"/>
        <v>#VALUE!</v>
      </c>
      <c r="B575" s="243">
        <v>572</v>
      </c>
      <c r="C575" s="244"/>
      <c r="D575" s="258" t="str">
        <f t="shared" ref="D575:D638" si="78">IFERROR(VLOOKUP(C575,msu,2,0),"")</f>
        <v/>
      </c>
      <c r="E575" s="236"/>
      <c r="F575" s="236"/>
      <c r="G575" s="244"/>
      <c r="H575" s="259" t="str">
        <f t="shared" ref="H575:H638" si="79">IFERROR(VLOOKUP(G575,oo,2,0),"")</f>
        <v/>
      </c>
      <c r="I575" s="236"/>
      <c r="J575" s="236"/>
      <c r="K575" s="236"/>
      <c r="L575" s="236"/>
      <c r="M575" s="311">
        <f t="shared" ref="M575:M638" si="80">COUNTA(N575:AK575)</f>
        <v>0</v>
      </c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60" t="str">
        <f t="shared" si="74"/>
        <v>нет</v>
      </c>
      <c r="AM575" s="260" t="str">
        <f t="shared" si="76"/>
        <v>нет</v>
      </c>
      <c r="AN575" s="260">
        <f t="shared" ref="AN575:AN638" si="81">COUNTIF(N575:AK575,"призер")+COUNTIF(N575:AK575,"победитель")</f>
        <v>0</v>
      </c>
      <c r="AO575" s="260" t="e">
        <f t="shared" si="75"/>
        <v>#VALUE!</v>
      </c>
    </row>
    <row r="576" spans="1:41">
      <c r="A576" s="264" t="e">
        <f t="shared" si="77"/>
        <v>#VALUE!</v>
      </c>
      <c r="B576" s="243">
        <v>573</v>
      </c>
      <c r="C576" s="244"/>
      <c r="D576" s="258" t="str">
        <f t="shared" si="78"/>
        <v/>
      </c>
      <c r="E576" s="236"/>
      <c r="F576" s="236"/>
      <c r="G576" s="244"/>
      <c r="H576" s="259" t="str">
        <f t="shared" si="79"/>
        <v/>
      </c>
      <c r="I576" s="236"/>
      <c r="J576" s="236"/>
      <c r="K576" s="236"/>
      <c r="L576" s="236"/>
      <c r="M576" s="311">
        <f t="shared" si="80"/>
        <v>0</v>
      </c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60" t="str">
        <f t="shared" si="74"/>
        <v>нет</v>
      </c>
      <c r="AM576" s="260" t="str">
        <f t="shared" si="76"/>
        <v>нет</v>
      </c>
      <c r="AN576" s="260">
        <f t="shared" si="81"/>
        <v>0</v>
      </c>
      <c r="AO576" s="260" t="e">
        <f t="shared" si="75"/>
        <v>#VALUE!</v>
      </c>
    </row>
    <row r="577" spans="1:41">
      <c r="A577" s="264" t="e">
        <f t="shared" si="77"/>
        <v>#VALUE!</v>
      </c>
      <c r="B577" s="243">
        <v>574</v>
      </c>
      <c r="C577" s="244"/>
      <c r="D577" s="258" t="str">
        <f t="shared" si="78"/>
        <v/>
      </c>
      <c r="E577" s="236"/>
      <c r="F577" s="236"/>
      <c r="G577" s="244"/>
      <c r="H577" s="259" t="str">
        <f t="shared" si="79"/>
        <v/>
      </c>
      <c r="I577" s="236"/>
      <c r="J577" s="236"/>
      <c r="K577" s="236"/>
      <c r="L577" s="236"/>
      <c r="M577" s="311">
        <f t="shared" si="80"/>
        <v>0</v>
      </c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60" t="str">
        <f t="shared" si="74"/>
        <v>нет</v>
      </c>
      <c r="AM577" s="260" t="str">
        <f t="shared" si="76"/>
        <v>нет</v>
      </c>
      <c r="AN577" s="260">
        <f t="shared" si="81"/>
        <v>0</v>
      </c>
      <c r="AO577" s="260" t="e">
        <f t="shared" si="75"/>
        <v>#VALUE!</v>
      </c>
    </row>
    <row r="578" spans="1:41">
      <c r="A578" s="264" t="e">
        <f t="shared" si="77"/>
        <v>#VALUE!</v>
      </c>
      <c r="B578" s="243">
        <v>575</v>
      </c>
      <c r="C578" s="244"/>
      <c r="D578" s="258" t="str">
        <f t="shared" si="78"/>
        <v/>
      </c>
      <c r="E578" s="236"/>
      <c r="F578" s="236"/>
      <c r="G578" s="244"/>
      <c r="H578" s="259" t="str">
        <f t="shared" si="79"/>
        <v/>
      </c>
      <c r="I578" s="236"/>
      <c r="J578" s="236"/>
      <c r="K578" s="236"/>
      <c r="L578" s="236"/>
      <c r="M578" s="311">
        <f t="shared" si="80"/>
        <v>0</v>
      </c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60" t="str">
        <f t="shared" si="74"/>
        <v>нет</v>
      </c>
      <c r="AM578" s="260" t="str">
        <f t="shared" si="76"/>
        <v>нет</v>
      </c>
      <c r="AN578" s="260">
        <f t="shared" si="81"/>
        <v>0</v>
      </c>
      <c r="AO578" s="260" t="e">
        <f t="shared" si="75"/>
        <v>#VALUE!</v>
      </c>
    </row>
    <row r="579" spans="1:41">
      <c r="A579" s="264" t="e">
        <f t="shared" si="77"/>
        <v>#VALUE!</v>
      </c>
      <c r="B579" s="243">
        <v>576</v>
      </c>
      <c r="C579" s="244"/>
      <c r="D579" s="258" t="str">
        <f t="shared" si="78"/>
        <v/>
      </c>
      <c r="E579" s="236"/>
      <c r="F579" s="236"/>
      <c r="G579" s="244"/>
      <c r="H579" s="259" t="str">
        <f t="shared" si="79"/>
        <v/>
      </c>
      <c r="I579" s="236"/>
      <c r="J579" s="236"/>
      <c r="K579" s="236"/>
      <c r="L579" s="236"/>
      <c r="M579" s="311">
        <f t="shared" si="80"/>
        <v>0</v>
      </c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60" t="str">
        <f t="shared" si="74"/>
        <v>нет</v>
      </c>
      <c r="AM579" s="260" t="str">
        <f t="shared" si="76"/>
        <v>нет</v>
      </c>
      <c r="AN579" s="260">
        <f t="shared" si="81"/>
        <v>0</v>
      </c>
      <c r="AO579" s="260" t="e">
        <f t="shared" si="75"/>
        <v>#VALUE!</v>
      </c>
    </row>
    <row r="580" spans="1:41">
      <c r="A580" s="264" t="e">
        <f t="shared" si="77"/>
        <v>#VALUE!</v>
      </c>
      <c r="B580" s="243">
        <v>577</v>
      </c>
      <c r="C580" s="244"/>
      <c r="D580" s="258" t="str">
        <f t="shared" si="78"/>
        <v/>
      </c>
      <c r="E580" s="236"/>
      <c r="F580" s="236"/>
      <c r="G580" s="244"/>
      <c r="H580" s="259" t="str">
        <f t="shared" si="79"/>
        <v/>
      </c>
      <c r="I580" s="236"/>
      <c r="J580" s="236"/>
      <c r="K580" s="236"/>
      <c r="L580" s="236"/>
      <c r="M580" s="311">
        <f t="shared" si="80"/>
        <v>0</v>
      </c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60" t="str">
        <f t="shared" si="74"/>
        <v>нет</v>
      </c>
      <c r="AM580" s="260" t="str">
        <f t="shared" si="76"/>
        <v>нет</v>
      </c>
      <c r="AN580" s="260">
        <f t="shared" si="81"/>
        <v>0</v>
      </c>
      <c r="AO580" s="260" t="e">
        <f t="shared" si="75"/>
        <v>#VALUE!</v>
      </c>
    </row>
    <row r="581" spans="1:41">
      <c r="A581" s="264" t="e">
        <f t="shared" si="77"/>
        <v>#VALUE!</v>
      </c>
      <c r="B581" s="243">
        <v>578</v>
      </c>
      <c r="C581" s="244"/>
      <c r="D581" s="258" t="str">
        <f t="shared" si="78"/>
        <v/>
      </c>
      <c r="E581" s="236"/>
      <c r="F581" s="236"/>
      <c r="G581" s="244"/>
      <c r="H581" s="259" t="str">
        <f t="shared" si="79"/>
        <v/>
      </c>
      <c r="I581" s="236"/>
      <c r="J581" s="236"/>
      <c r="K581" s="236"/>
      <c r="L581" s="236"/>
      <c r="M581" s="311">
        <f t="shared" si="80"/>
        <v>0</v>
      </c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60" t="str">
        <f t="shared" ref="AL581:AL644" si="82">IF($I581&lt;5,"нет",IF($I581&gt;9,"нет","да"))</f>
        <v>нет</v>
      </c>
      <c r="AM581" s="260" t="str">
        <f t="shared" si="76"/>
        <v>нет</v>
      </c>
      <c r="AN581" s="260">
        <f t="shared" si="81"/>
        <v>0</v>
      </c>
      <c r="AO581" s="260" t="e">
        <f t="shared" ref="AO581:AO644" si="83">IF(LEN(G581)=5,LEFT(G581,1)+100,LEFT(G581,2)+100)</f>
        <v>#VALUE!</v>
      </c>
    </row>
    <row r="582" spans="1:41">
      <c r="A582" s="264" t="e">
        <f t="shared" si="77"/>
        <v>#VALUE!</v>
      </c>
      <c r="B582" s="243">
        <v>579</v>
      </c>
      <c r="C582" s="244"/>
      <c r="D582" s="258" t="str">
        <f t="shared" si="78"/>
        <v/>
      </c>
      <c r="E582" s="236"/>
      <c r="F582" s="236"/>
      <c r="G582" s="244"/>
      <c r="H582" s="259" t="str">
        <f t="shared" si="79"/>
        <v/>
      </c>
      <c r="I582" s="236"/>
      <c r="J582" s="236"/>
      <c r="K582" s="236"/>
      <c r="L582" s="236"/>
      <c r="M582" s="311">
        <f t="shared" si="80"/>
        <v>0</v>
      </c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60" t="str">
        <f t="shared" si="82"/>
        <v>нет</v>
      </c>
      <c r="AM582" s="260" t="str">
        <f t="shared" ref="AM582:AM645" si="84">IF($I582&lt;=9,"нет","да")</f>
        <v>нет</v>
      </c>
      <c r="AN582" s="260">
        <f t="shared" si="81"/>
        <v>0</v>
      </c>
      <c r="AO582" s="260" t="e">
        <f t="shared" si="83"/>
        <v>#VALUE!</v>
      </c>
    </row>
    <row r="583" spans="1:41">
      <c r="A583" s="264" t="e">
        <f t="shared" si="77"/>
        <v>#VALUE!</v>
      </c>
      <c r="B583" s="243">
        <v>580</v>
      </c>
      <c r="C583" s="244"/>
      <c r="D583" s="258" t="str">
        <f t="shared" si="78"/>
        <v/>
      </c>
      <c r="E583" s="236"/>
      <c r="F583" s="236"/>
      <c r="G583" s="244"/>
      <c r="H583" s="259" t="str">
        <f t="shared" si="79"/>
        <v/>
      </c>
      <c r="I583" s="236"/>
      <c r="J583" s="236"/>
      <c r="K583" s="236"/>
      <c r="L583" s="236"/>
      <c r="M583" s="311">
        <f t="shared" si="80"/>
        <v>0</v>
      </c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60" t="str">
        <f t="shared" si="82"/>
        <v>нет</v>
      </c>
      <c r="AM583" s="260" t="str">
        <f t="shared" si="84"/>
        <v>нет</v>
      </c>
      <c r="AN583" s="260">
        <f t="shared" si="81"/>
        <v>0</v>
      </c>
      <c r="AO583" s="260" t="e">
        <f t="shared" si="83"/>
        <v>#VALUE!</v>
      </c>
    </row>
    <row r="584" spans="1:41">
      <c r="A584" s="264" t="e">
        <f t="shared" ref="A584:A647" si="85">IF($AO584=$C584, "Код_ОО+МСУ_верно", "Требуется проверка кода ОО или МСУ, кроме 101, 102,103")</f>
        <v>#VALUE!</v>
      </c>
      <c r="B584" s="243">
        <v>581</v>
      </c>
      <c r="C584" s="244"/>
      <c r="D584" s="258" t="str">
        <f t="shared" si="78"/>
        <v/>
      </c>
      <c r="E584" s="236"/>
      <c r="F584" s="236"/>
      <c r="G584" s="244"/>
      <c r="H584" s="259" t="str">
        <f t="shared" si="79"/>
        <v/>
      </c>
      <c r="I584" s="236"/>
      <c r="J584" s="236"/>
      <c r="K584" s="236"/>
      <c r="L584" s="236"/>
      <c r="M584" s="311">
        <f t="shared" si="80"/>
        <v>0</v>
      </c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60" t="str">
        <f t="shared" si="82"/>
        <v>нет</v>
      </c>
      <c r="AM584" s="260" t="str">
        <f t="shared" si="84"/>
        <v>нет</v>
      </c>
      <c r="AN584" s="260">
        <f t="shared" si="81"/>
        <v>0</v>
      </c>
      <c r="AO584" s="260" t="e">
        <f t="shared" si="83"/>
        <v>#VALUE!</v>
      </c>
    </row>
    <row r="585" spans="1:41">
      <c r="A585" s="264" t="e">
        <f t="shared" si="85"/>
        <v>#VALUE!</v>
      </c>
      <c r="B585" s="243">
        <v>582</v>
      </c>
      <c r="C585" s="244"/>
      <c r="D585" s="258" t="str">
        <f t="shared" si="78"/>
        <v/>
      </c>
      <c r="E585" s="236"/>
      <c r="F585" s="236"/>
      <c r="G585" s="244"/>
      <c r="H585" s="259" t="str">
        <f t="shared" si="79"/>
        <v/>
      </c>
      <c r="I585" s="236"/>
      <c r="J585" s="236"/>
      <c r="K585" s="236"/>
      <c r="L585" s="236"/>
      <c r="M585" s="311">
        <f t="shared" si="80"/>
        <v>0</v>
      </c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60" t="str">
        <f t="shared" si="82"/>
        <v>нет</v>
      </c>
      <c r="AM585" s="260" t="str">
        <f t="shared" si="84"/>
        <v>нет</v>
      </c>
      <c r="AN585" s="260">
        <f t="shared" si="81"/>
        <v>0</v>
      </c>
      <c r="AO585" s="260" t="e">
        <f t="shared" si="83"/>
        <v>#VALUE!</v>
      </c>
    </row>
    <row r="586" spans="1:41">
      <c r="A586" s="264" t="e">
        <f t="shared" si="85"/>
        <v>#VALUE!</v>
      </c>
      <c r="B586" s="243">
        <v>583</v>
      </c>
      <c r="C586" s="244"/>
      <c r="D586" s="258" t="str">
        <f t="shared" si="78"/>
        <v/>
      </c>
      <c r="E586" s="236"/>
      <c r="F586" s="236"/>
      <c r="G586" s="244"/>
      <c r="H586" s="259" t="str">
        <f t="shared" si="79"/>
        <v/>
      </c>
      <c r="I586" s="236"/>
      <c r="J586" s="236"/>
      <c r="K586" s="236"/>
      <c r="L586" s="236"/>
      <c r="M586" s="311">
        <f t="shared" si="80"/>
        <v>0</v>
      </c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60" t="str">
        <f t="shared" si="82"/>
        <v>нет</v>
      </c>
      <c r="AM586" s="260" t="str">
        <f t="shared" si="84"/>
        <v>нет</v>
      </c>
      <c r="AN586" s="260">
        <f t="shared" si="81"/>
        <v>0</v>
      </c>
      <c r="AO586" s="260" t="e">
        <f t="shared" si="83"/>
        <v>#VALUE!</v>
      </c>
    </row>
    <row r="587" spans="1:41">
      <c r="A587" s="264" t="e">
        <f t="shared" si="85"/>
        <v>#VALUE!</v>
      </c>
      <c r="B587" s="243">
        <v>584</v>
      </c>
      <c r="C587" s="244"/>
      <c r="D587" s="258" t="str">
        <f t="shared" si="78"/>
        <v/>
      </c>
      <c r="E587" s="236"/>
      <c r="F587" s="236"/>
      <c r="G587" s="244"/>
      <c r="H587" s="259" t="str">
        <f t="shared" si="79"/>
        <v/>
      </c>
      <c r="I587" s="236"/>
      <c r="J587" s="236"/>
      <c r="K587" s="236"/>
      <c r="L587" s="236"/>
      <c r="M587" s="311">
        <f t="shared" si="80"/>
        <v>0</v>
      </c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  <c r="AG587" s="236"/>
      <c r="AH587" s="236"/>
      <c r="AI587" s="236"/>
      <c r="AJ587" s="236"/>
      <c r="AK587" s="236"/>
      <c r="AL587" s="260" t="str">
        <f t="shared" si="82"/>
        <v>нет</v>
      </c>
      <c r="AM587" s="260" t="str">
        <f t="shared" si="84"/>
        <v>нет</v>
      </c>
      <c r="AN587" s="260">
        <f t="shared" si="81"/>
        <v>0</v>
      </c>
      <c r="AO587" s="260" t="e">
        <f t="shared" si="83"/>
        <v>#VALUE!</v>
      </c>
    </row>
    <row r="588" spans="1:41">
      <c r="A588" s="264" t="e">
        <f t="shared" si="85"/>
        <v>#VALUE!</v>
      </c>
      <c r="B588" s="243">
        <v>585</v>
      </c>
      <c r="C588" s="244"/>
      <c r="D588" s="258" t="str">
        <f t="shared" si="78"/>
        <v/>
      </c>
      <c r="E588" s="236"/>
      <c r="F588" s="236"/>
      <c r="G588" s="244"/>
      <c r="H588" s="259" t="str">
        <f t="shared" si="79"/>
        <v/>
      </c>
      <c r="I588" s="236"/>
      <c r="J588" s="236"/>
      <c r="K588" s="236"/>
      <c r="L588" s="236"/>
      <c r="M588" s="311">
        <f t="shared" si="80"/>
        <v>0</v>
      </c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60" t="str">
        <f t="shared" si="82"/>
        <v>нет</v>
      </c>
      <c r="AM588" s="260" t="str">
        <f t="shared" si="84"/>
        <v>нет</v>
      </c>
      <c r="AN588" s="260">
        <f t="shared" si="81"/>
        <v>0</v>
      </c>
      <c r="AO588" s="260" t="e">
        <f t="shared" si="83"/>
        <v>#VALUE!</v>
      </c>
    </row>
    <row r="589" spans="1:41">
      <c r="A589" s="264" t="e">
        <f t="shared" si="85"/>
        <v>#VALUE!</v>
      </c>
      <c r="B589" s="243">
        <v>586</v>
      </c>
      <c r="C589" s="244"/>
      <c r="D589" s="258" t="str">
        <f t="shared" si="78"/>
        <v/>
      </c>
      <c r="E589" s="236"/>
      <c r="F589" s="236"/>
      <c r="G589" s="244"/>
      <c r="H589" s="259" t="str">
        <f t="shared" si="79"/>
        <v/>
      </c>
      <c r="I589" s="236"/>
      <c r="J589" s="236"/>
      <c r="K589" s="236"/>
      <c r="L589" s="236"/>
      <c r="M589" s="311">
        <f t="shared" si="80"/>
        <v>0</v>
      </c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60" t="str">
        <f t="shared" si="82"/>
        <v>нет</v>
      </c>
      <c r="AM589" s="260" t="str">
        <f t="shared" si="84"/>
        <v>нет</v>
      </c>
      <c r="AN589" s="260">
        <f t="shared" si="81"/>
        <v>0</v>
      </c>
      <c r="AO589" s="260" t="e">
        <f t="shared" si="83"/>
        <v>#VALUE!</v>
      </c>
    </row>
    <row r="590" spans="1:41">
      <c r="A590" s="264" t="e">
        <f t="shared" si="85"/>
        <v>#VALUE!</v>
      </c>
      <c r="B590" s="243">
        <v>587</v>
      </c>
      <c r="C590" s="244"/>
      <c r="D590" s="258" t="str">
        <f t="shared" si="78"/>
        <v/>
      </c>
      <c r="E590" s="236"/>
      <c r="F590" s="236"/>
      <c r="G590" s="244"/>
      <c r="H590" s="259" t="str">
        <f t="shared" si="79"/>
        <v/>
      </c>
      <c r="I590" s="236"/>
      <c r="J590" s="236"/>
      <c r="K590" s="236"/>
      <c r="L590" s="236"/>
      <c r="M590" s="311">
        <f t="shared" si="80"/>
        <v>0</v>
      </c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60" t="str">
        <f t="shared" si="82"/>
        <v>нет</v>
      </c>
      <c r="AM590" s="260" t="str">
        <f t="shared" si="84"/>
        <v>нет</v>
      </c>
      <c r="AN590" s="260">
        <f t="shared" si="81"/>
        <v>0</v>
      </c>
      <c r="AO590" s="260" t="e">
        <f t="shared" si="83"/>
        <v>#VALUE!</v>
      </c>
    </row>
    <row r="591" spans="1:41">
      <c r="A591" s="264" t="e">
        <f t="shared" si="85"/>
        <v>#VALUE!</v>
      </c>
      <c r="B591" s="243">
        <v>588</v>
      </c>
      <c r="C591" s="244"/>
      <c r="D591" s="258" t="str">
        <f t="shared" si="78"/>
        <v/>
      </c>
      <c r="E591" s="236"/>
      <c r="F591" s="236"/>
      <c r="G591" s="244"/>
      <c r="H591" s="259" t="str">
        <f t="shared" si="79"/>
        <v/>
      </c>
      <c r="I591" s="236"/>
      <c r="J591" s="236"/>
      <c r="K591" s="236"/>
      <c r="L591" s="236"/>
      <c r="M591" s="311">
        <f t="shared" si="80"/>
        <v>0</v>
      </c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60" t="str">
        <f t="shared" si="82"/>
        <v>нет</v>
      </c>
      <c r="AM591" s="260" t="str">
        <f t="shared" si="84"/>
        <v>нет</v>
      </c>
      <c r="AN591" s="260">
        <f t="shared" si="81"/>
        <v>0</v>
      </c>
      <c r="AO591" s="260" t="e">
        <f t="shared" si="83"/>
        <v>#VALUE!</v>
      </c>
    </row>
    <row r="592" spans="1:41">
      <c r="A592" s="264" t="e">
        <f t="shared" si="85"/>
        <v>#VALUE!</v>
      </c>
      <c r="B592" s="243">
        <v>589</v>
      </c>
      <c r="C592" s="244"/>
      <c r="D592" s="258" t="str">
        <f t="shared" si="78"/>
        <v/>
      </c>
      <c r="E592" s="236"/>
      <c r="F592" s="236"/>
      <c r="G592" s="244"/>
      <c r="H592" s="259" t="str">
        <f t="shared" si="79"/>
        <v/>
      </c>
      <c r="I592" s="236"/>
      <c r="J592" s="236"/>
      <c r="K592" s="236"/>
      <c r="L592" s="236"/>
      <c r="M592" s="311">
        <f t="shared" si="80"/>
        <v>0</v>
      </c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  <c r="AG592" s="236"/>
      <c r="AH592" s="236"/>
      <c r="AI592" s="236"/>
      <c r="AJ592" s="236"/>
      <c r="AK592" s="236"/>
      <c r="AL592" s="260" t="str">
        <f t="shared" si="82"/>
        <v>нет</v>
      </c>
      <c r="AM592" s="260" t="str">
        <f t="shared" si="84"/>
        <v>нет</v>
      </c>
      <c r="AN592" s="260">
        <f t="shared" si="81"/>
        <v>0</v>
      </c>
      <c r="AO592" s="260" t="e">
        <f t="shared" si="83"/>
        <v>#VALUE!</v>
      </c>
    </row>
    <row r="593" spans="1:41">
      <c r="A593" s="264" t="e">
        <f t="shared" si="85"/>
        <v>#VALUE!</v>
      </c>
      <c r="B593" s="243">
        <v>590</v>
      </c>
      <c r="C593" s="244"/>
      <c r="D593" s="258" t="str">
        <f t="shared" si="78"/>
        <v/>
      </c>
      <c r="E593" s="236"/>
      <c r="F593" s="236"/>
      <c r="G593" s="244"/>
      <c r="H593" s="259" t="str">
        <f t="shared" si="79"/>
        <v/>
      </c>
      <c r="I593" s="236"/>
      <c r="J593" s="236"/>
      <c r="K593" s="236"/>
      <c r="L593" s="236"/>
      <c r="M593" s="311">
        <f t="shared" si="80"/>
        <v>0</v>
      </c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60" t="str">
        <f t="shared" si="82"/>
        <v>нет</v>
      </c>
      <c r="AM593" s="260" t="str">
        <f t="shared" si="84"/>
        <v>нет</v>
      </c>
      <c r="AN593" s="260">
        <f t="shared" si="81"/>
        <v>0</v>
      </c>
      <c r="AO593" s="260" t="e">
        <f t="shared" si="83"/>
        <v>#VALUE!</v>
      </c>
    </row>
    <row r="594" spans="1:41">
      <c r="A594" s="264" t="e">
        <f t="shared" si="85"/>
        <v>#VALUE!</v>
      </c>
      <c r="B594" s="243">
        <v>591</v>
      </c>
      <c r="C594" s="244"/>
      <c r="D594" s="258" t="str">
        <f t="shared" si="78"/>
        <v/>
      </c>
      <c r="E594" s="236"/>
      <c r="F594" s="236"/>
      <c r="G594" s="244"/>
      <c r="H594" s="259" t="str">
        <f t="shared" si="79"/>
        <v/>
      </c>
      <c r="I594" s="236"/>
      <c r="J594" s="236"/>
      <c r="K594" s="236"/>
      <c r="L594" s="236"/>
      <c r="M594" s="311">
        <f t="shared" si="80"/>
        <v>0</v>
      </c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60" t="str">
        <f t="shared" si="82"/>
        <v>нет</v>
      </c>
      <c r="AM594" s="260" t="str">
        <f t="shared" si="84"/>
        <v>нет</v>
      </c>
      <c r="AN594" s="260">
        <f t="shared" si="81"/>
        <v>0</v>
      </c>
      <c r="AO594" s="260" t="e">
        <f t="shared" si="83"/>
        <v>#VALUE!</v>
      </c>
    </row>
    <row r="595" spans="1:41">
      <c r="A595" s="264" t="e">
        <f t="shared" si="85"/>
        <v>#VALUE!</v>
      </c>
      <c r="B595" s="243">
        <v>592</v>
      </c>
      <c r="C595" s="244"/>
      <c r="D595" s="258" t="str">
        <f t="shared" si="78"/>
        <v/>
      </c>
      <c r="E595" s="236"/>
      <c r="F595" s="236"/>
      <c r="G595" s="244"/>
      <c r="H595" s="259" t="str">
        <f t="shared" si="79"/>
        <v/>
      </c>
      <c r="I595" s="236"/>
      <c r="J595" s="236"/>
      <c r="K595" s="236"/>
      <c r="L595" s="236"/>
      <c r="M595" s="311">
        <f t="shared" si="80"/>
        <v>0</v>
      </c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60" t="str">
        <f t="shared" si="82"/>
        <v>нет</v>
      </c>
      <c r="AM595" s="260" t="str">
        <f t="shared" si="84"/>
        <v>нет</v>
      </c>
      <c r="AN595" s="260">
        <f t="shared" si="81"/>
        <v>0</v>
      </c>
      <c r="AO595" s="260" t="e">
        <f t="shared" si="83"/>
        <v>#VALUE!</v>
      </c>
    </row>
    <row r="596" spans="1:41">
      <c r="A596" s="264" t="e">
        <f t="shared" si="85"/>
        <v>#VALUE!</v>
      </c>
      <c r="B596" s="243">
        <v>593</v>
      </c>
      <c r="C596" s="244"/>
      <c r="D596" s="258" t="str">
        <f t="shared" si="78"/>
        <v/>
      </c>
      <c r="E596" s="236"/>
      <c r="F596" s="236"/>
      <c r="G596" s="244"/>
      <c r="H596" s="259" t="str">
        <f t="shared" si="79"/>
        <v/>
      </c>
      <c r="I596" s="236"/>
      <c r="J596" s="236"/>
      <c r="K596" s="236"/>
      <c r="L596" s="236"/>
      <c r="M596" s="311">
        <f t="shared" si="80"/>
        <v>0</v>
      </c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60" t="str">
        <f t="shared" si="82"/>
        <v>нет</v>
      </c>
      <c r="AM596" s="260" t="str">
        <f t="shared" si="84"/>
        <v>нет</v>
      </c>
      <c r="AN596" s="260">
        <f t="shared" si="81"/>
        <v>0</v>
      </c>
      <c r="AO596" s="260" t="e">
        <f t="shared" si="83"/>
        <v>#VALUE!</v>
      </c>
    </row>
    <row r="597" spans="1:41">
      <c r="A597" s="264" t="e">
        <f t="shared" si="85"/>
        <v>#VALUE!</v>
      </c>
      <c r="B597" s="243">
        <v>594</v>
      </c>
      <c r="C597" s="244"/>
      <c r="D597" s="258" t="str">
        <f t="shared" si="78"/>
        <v/>
      </c>
      <c r="E597" s="236"/>
      <c r="F597" s="236"/>
      <c r="G597" s="244"/>
      <c r="H597" s="259" t="str">
        <f t="shared" si="79"/>
        <v/>
      </c>
      <c r="I597" s="236"/>
      <c r="J597" s="236"/>
      <c r="K597" s="236"/>
      <c r="L597" s="236"/>
      <c r="M597" s="311">
        <f t="shared" si="80"/>
        <v>0</v>
      </c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60" t="str">
        <f t="shared" si="82"/>
        <v>нет</v>
      </c>
      <c r="AM597" s="260" t="str">
        <f t="shared" si="84"/>
        <v>нет</v>
      </c>
      <c r="AN597" s="260">
        <f t="shared" si="81"/>
        <v>0</v>
      </c>
      <c r="AO597" s="260" t="e">
        <f t="shared" si="83"/>
        <v>#VALUE!</v>
      </c>
    </row>
    <row r="598" spans="1:41">
      <c r="A598" s="264" t="e">
        <f t="shared" si="85"/>
        <v>#VALUE!</v>
      </c>
      <c r="B598" s="243">
        <v>595</v>
      </c>
      <c r="C598" s="244"/>
      <c r="D598" s="258" t="str">
        <f t="shared" si="78"/>
        <v/>
      </c>
      <c r="E598" s="236"/>
      <c r="F598" s="236"/>
      <c r="G598" s="244"/>
      <c r="H598" s="259" t="str">
        <f t="shared" si="79"/>
        <v/>
      </c>
      <c r="I598" s="236"/>
      <c r="J598" s="236"/>
      <c r="K598" s="236"/>
      <c r="L598" s="236"/>
      <c r="M598" s="311">
        <f t="shared" si="80"/>
        <v>0</v>
      </c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60" t="str">
        <f t="shared" si="82"/>
        <v>нет</v>
      </c>
      <c r="AM598" s="260" t="str">
        <f t="shared" si="84"/>
        <v>нет</v>
      </c>
      <c r="AN598" s="260">
        <f t="shared" si="81"/>
        <v>0</v>
      </c>
      <c r="AO598" s="260" t="e">
        <f t="shared" si="83"/>
        <v>#VALUE!</v>
      </c>
    </row>
    <row r="599" spans="1:41">
      <c r="A599" s="264" t="e">
        <f t="shared" si="85"/>
        <v>#VALUE!</v>
      </c>
      <c r="B599" s="243">
        <v>596</v>
      </c>
      <c r="C599" s="244"/>
      <c r="D599" s="258" t="str">
        <f t="shared" si="78"/>
        <v/>
      </c>
      <c r="E599" s="236"/>
      <c r="F599" s="236"/>
      <c r="G599" s="244"/>
      <c r="H599" s="259" t="str">
        <f t="shared" si="79"/>
        <v/>
      </c>
      <c r="I599" s="236"/>
      <c r="J599" s="236"/>
      <c r="K599" s="236"/>
      <c r="L599" s="236"/>
      <c r="M599" s="311">
        <f t="shared" si="80"/>
        <v>0</v>
      </c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60" t="str">
        <f t="shared" si="82"/>
        <v>нет</v>
      </c>
      <c r="AM599" s="260" t="str">
        <f t="shared" si="84"/>
        <v>нет</v>
      </c>
      <c r="AN599" s="260">
        <f t="shared" si="81"/>
        <v>0</v>
      </c>
      <c r="AO599" s="260" t="e">
        <f t="shared" si="83"/>
        <v>#VALUE!</v>
      </c>
    </row>
    <row r="600" spans="1:41">
      <c r="A600" s="264" t="e">
        <f t="shared" si="85"/>
        <v>#VALUE!</v>
      </c>
      <c r="B600" s="243">
        <v>597</v>
      </c>
      <c r="C600" s="244"/>
      <c r="D600" s="258" t="str">
        <f t="shared" si="78"/>
        <v/>
      </c>
      <c r="E600" s="236"/>
      <c r="F600" s="236"/>
      <c r="G600" s="244"/>
      <c r="H600" s="259" t="str">
        <f t="shared" si="79"/>
        <v/>
      </c>
      <c r="I600" s="236"/>
      <c r="J600" s="236"/>
      <c r="K600" s="236"/>
      <c r="L600" s="236"/>
      <c r="M600" s="311">
        <f t="shared" si="80"/>
        <v>0</v>
      </c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  <c r="AG600" s="236"/>
      <c r="AH600" s="236"/>
      <c r="AI600" s="236"/>
      <c r="AJ600" s="236"/>
      <c r="AK600" s="236"/>
      <c r="AL600" s="260" t="str">
        <f t="shared" si="82"/>
        <v>нет</v>
      </c>
      <c r="AM600" s="260" t="str">
        <f t="shared" si="84"/>
        <v>нет</v>
      </c>
      <c r="AN600" s="260">
        <f t="shared" si="81"/>
        <v>0</v>
      </c>
      <c r="AO600" s="260" t="e">
        <f t="shared" si="83"/>
        <v>#VALUE!</v>
      </c>
    </row>
    <row r="601" spans="1:41">
      <c r="A601" s="264" t="e">
        <f t="shared" si="85"/>
        <v>#VALUE!</v>
      </c>
      <c r="B601" s="243">
        <v>598</v>
      </c>
      <c r="C601" s="244"/>
      <c r="D601" s="258" t="str">
        <f t="shared" si="78"/>
        <v/>
      </c>
      <c r="E601" s="236"/>
      <c r="F601" s="236"/>
      <c r="G601" s="244"/>
      <c r="H601" s="259" t="str">
        <f t="shared" si="79"/>
        <v/>
      </c>
      <c r="I601" s="236"/>
      <c r="J601" s="236"/>
      <c r="K601" s="236"/>
      <c r="L601" s="236"/>
      <c r="M601" s="311">
        <f t="shared" si="80"/>
        <v>0</v>
      </c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60" t="str">
        <f t="shared" si="82"/>
        <v>нет</v>
      </c>
      <c r="AM601" s="260" t="str">
        <f t="shared" si="84"/>
        <v>нет</v>
      </c>
      <c r="AN601" s="260">
        <f t="shared" si="81"/>
        <v>0</v>
      </c>
      <c r="AO601" s="260" t="e">
        <f t="shared" si="83"/>
        <v>#VALUE!</v>
      </c>
    </row>
    <row r="602" spans="1:41">
      <c r="A602" s="264" t="e">
        <f t="shared" si="85"/>
        <v>#VALUE!</v>
      </c>
      <c r="B602" s="243">
        <v>599</v>
      </c>
      <c r="C602" s="244"/>
      <c r="D602" s="258" t="str">
        <f t="shared" si="78"/>
        <v/>
      </c>
      <c r="E602" s="236"/>
      <c r="F602" s="236"/>
      <c r="G602" s="244"/>
      <c r="H602" s="259" t="str">
        <f t="shared" si="79"/>
        <v/>
      </c>
      <c r="I602" s="236"/>
      <c r="J602" s="236"/>
      <c r="K602" s="236"/>
      <c r="L602" s="236"/>
      <c r="M602" s="311">
        <f t="shared" si="80"/>
        <v>0</v>
      </c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60" t="str">
        <f t="shared" si="82"/>
        <v>нет</v>
      </c>
      <c r="AM602" s="260" t="str">
        <f t="shared" si="84"/>
        <v>нет</v>
      </c>
      <c r="AN602" s="260">
        <f t="shared" si="81"/>
        <v>0</v>
      </c>
      <c r="AO602" s="260" t="e">
        <f t="shared" si="83"/>
        <v>#VALUE!</v>
      </c>
    </row>
    <row r="603" spans="1:41">
      <c r="A603" s="264" t="e">
        <f t="shared" si="85"/>
        <v>#VALUE!</v>
      </c>
      <c r="B603" s="243">
        <v>600</v>
      </c>
      <c r="C603" s="244"/>
      <c r="D603" s="258" t="str">
        <f t="shared" si="78"/>
        <v/>
      </c>
      <c r="E603" s="236"/>
      <c r="F603" s="236"/>
      <c r="G603" s="244"/>
      <c r="H603" s="259" t="str">
        <f t="shared" si="79"/>
        <v/>
      </c>
      <c r="I603" s="236"/>
      <c r="J603" s="236"/>
      <c r="K603" s="236"/>
      <c r="L603" s="236"/>
      <c r="M603" s="311">
        <f t="shared" si="80"/>
        <v>0</v>
      </c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60" t="str">
        <f t="shared" si="82"/>
        <v>нет</v>
      </c>
      <c r="AM603" s="260" t="str">
        <f t="shared" si="84"/>
        <v>нет</v>
      </c>
      <c r="AN603" s="260">
        <f t="shared" si="81"/>
        <v>0</v>
      </c>
      <c r="AO603" s="260" t="e">
        <f t="shared" si="83"/>
        <v>#VALUE!</v>
      </c>
    </row>
    <row r="604" spans="1:41">
      <c r="A604" s="264" t="e">
        <f t="shared" si="85"/>
        <v>#VALUE!</v>
      </c>
      <c r="B604" s="243">
        <v>601</v>
      </c>
      <c r="C604" s="244"/>
      <c r="D604" s="258" t="str">
        <f t="shared" si="78"/>
        <v/>
      </c>
      <c r="E604" s="236"/>
      <c r="F604" s="236"/>
      <c r="G604" s="244"/>
      <c r="H604" s="259" t="str">
        <f t="shared" si="79"/>
        <v/>
      </c>
      <c r="I604" s="236"/>
      <c r="J604" s="236"/>
      <c r="K604" s="236"/>
      <c r="L604" s="236"/>
      <c r="M604" s="311">
        <f t="shared" si="80"/>
        <v>0</v>
      </c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60" t="str">
        <f t="shared" si="82"/>
        <v>нет</v>
      </c>
      <c r="AM604" s="260" t="str">
        <f t="shared" si="84"/>
        <v>нет</v>
      </c>
      <c r="AN604" s="260">
        <f t="shared" si="81"/>
        <v>0</v>
      </c>
      <c r="AO604" s="260" t="e">
        <f t="shared" si="83"/>
        <v>#VALUE!</v>
      </c>
    </row>
    <row r="605" spans="1:41">
      <c r="A605" s="264" t="e">
        <f t="shared" si="85"/>
        <v>#VALUE!</v>
      </c>
      <c r="B605" s="243">
        <v>602</v>
      </c>
      <c r="C605" s="244"/>
      <c r="D605" s="258" t="str">
        <f t="shared" si="78"/>
        <v/>
      </c>
      <c r="E605" s="236"/>
      <c r="F605" s="236"/>
      <c r="G605" s="244"/>
      <c r="H605" s="259" t="str">
        <f t="shared" si="79"/>
        <v/>
      </c>
      <c r="I605" s="236"/>
      <c r="J605" s="236"/>
      <c r="K605" s="236"/>
      <c r="L605" s="236"/>
      <c r="M605" s="311">
        <f t="shared" si="80"/>
        <v>0</v>
      </c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60" t="str">
        <f t="shared" si="82"/>
        <v>нет</v>
      </c>
      <c r="AM605" s="260" t="str">
        <f t="shared" si="84"/>
        <v>нет</v>
      </c>
      <c r="AN605" s="260">
        <f t="shared" si="81"/>
        <v>0</v>
      </c>
      <c r="AO605" s="260" t="e">
        <f t="shared" si="83"/>
        <v>#VALUE!</v>
      </c>
    </row>
    <row r="606" spans="1:41">
      <c r="A606" s="264" t="e">
        <f t="shared" si="85"/>
        <v>#VALUE!</v>
      </c>
      <c r="B606" s="243">
        <v>603</v>
      </c>
      <c r="C606" s="244"/>
      <c r="D606" s="258" t="str">
        <f t="shared" si="78"/>
        <v/>
      </c>
      <c r="E606" s="236"/>
      <c r="F606" s="236"/>
      <c r="G606" s="244"/>
      <c r="H606" s="259" t="str">
        <f t="shared" si="79"/>
        <v/>
      </c>
      <c r="I606" s="236"/>
      <c r="J606" s="236"/>
      <c r="K606" s="236"/>
      <c r="L606" s="236"/>
      <c r="M606" s="311">
        <f t="shared" si="80"/>
        <v>0</v>
      </c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  <c r="AG606" s="236"/>
      <c r="AH606" s="236"/>
      <c r="AI606" s="236"/>
      <c r="AJ606" s="236"/>
      <c r="AK606" s="236"/>
      <c r="AL606" s="260" t="str">
        <f t="shared" si="82"/>
        <v>нет</v>
      </c>
      <c r="AM606" s="260" t="str">
        <f t="shared" si="84"/>
        <v>нет</v>
      </c>
      <c r="AN606" s="260">
        <f t="shared" si="81"/>
        <v>0</v>
      </c>
      <c r="AO606" s="260" t="e">
        <f t="shared" si="83"/>
        <v>#VALUE!</v>
      </c>
    </row>
    <row r="607" spans="1:41">
      <c r="A607" s="264" t="e">
        <f t="shared" si="85"/>
        <v>#VALUE!</v>
      </c>
      <c r="B607" s="243">
        <v>604</v>
      </c>
      <c r="C607" s="244"/>
      <c r="D607" s="258" t="str">
        <f t="shared" si="78"/>
        <v/>
      </c>
      <c r="E607" s="236"/>
      <c r="F607" s="236"/>
      <c r="G607" s="244"/>
      <c r="H607" s="259" t="str">
        <f t="shared" si="79"/>
        <v/>
      </c>
      <c r="I607" s="236"/>
      <c r="J607" s="236"/>
      <c r="K607" s="236"/>
      <c r="L607" s="236"/>
      <c r="M607" s="311">
        <f t="shared" si="80"/>
        <v>0</v>
      </c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60" t="str">
        <f t="shared" si="82"/>
        <v>нет</v>
      </c>
      <c r="AM607" s="260" t="str">
        <f t="shared" si="84"/>
        <v>нет</v>
      </c>
      <c r="AN607" s="260">
        <f t="shared" si="81"/>
        <v>0</v>
      </c>
      <c r="AO607" s="260" t="e">
        <f t="shared" si="83"/>
        <v>#VALUE!</v>
      </c>
    </row>
    <row r="608" spans="1:41">
      <c r="A608" s="264" t="e">
        <f t="shared" si="85"/>
        <v>#VALUE!</v>
      </c>
      <c r="B608" s="243">
        <v>605</v>
      </c>
      <c r="C608" s="244"/>
      <c r="D608" s="258" t="str">
        <f t="shared" si="78"/>
        <v/>
      </c>
      <c r="E608" s="236"/>
      <c r="F608" s="236"/>
      <c r="G608" s="244"/>
      <c r="H608" s="259" t="str">
        <f t="shared" si="79"/>
        <v/>
      </c>
      <c r="I608" s="236"/>
      <c r="J608" s="236"/>
      <c r="K608" s="236"/>
      <c r="L608" s="236"/>
      <c r="M608" s="311">
        <f t="shared" si="80"/>
        <v>0</v>
      </c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60" t="str">
        <f t="shared" si="82"/>
        <v>нет</v>
      </c>
      <c r="AM608" s="260" t="str">
        <f t="shared" si="84"/>
        <v>нет</v>
      </c>
      <c r="AN608" s="260">
        <f t="shared" si="81"/>
        <v>0</v>
      </c>
      <c r="AO608" s="260" t="e">
        <f t="shared" si="83"/>
        <v>#VALUE!</v>
      </c>
    </row>
    <row r="609" spans="1:41">
      <c r="A609" s="264" t="e">
        <f t="shared" si="85"/>
        <v>#VALUE!</v>
      </c>
      <c r="B609" s="243">
        <v>606</v>
      </c>
      <c r="C609" s="244"/>
      <c r="D609" s="258" t="str">
        <f t="shared" si="78"/>
        <v/>
      </c>
      <c r="E609" s="236"/>
      <c r="F609" s="236"/>
      <c r="G609" s="244"/>
      <c r="H609" s="259" t="str">
        <f t="shared" si="79"/>
        <v/>
      </c>
      <c r="I609" s="236"/>
      <c r="J609" s="236"/>
      <c r="K609" s="236"/>
      <c r="L609" s="236"/>
      <c r="M609" s="311">
        <f t="shared" si="80"/>
        <v>0</v>
      </c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60" t="str">
        <f t="shared" si="82"/>
        <v>нет</v>
      </c>
      <c r="AM609" s="260" t="str">
        <f t="shared" si="84"/>
        <v>нет</v>
      </c>
      <c r="AN609" s="260">
        <f t="shared" si="81"/>
        <v>0</v>
      </c>
      <c r="AO609" s="260" t="e">
        <f t="shared" si="83"/>
        <v>#VALUE!</v>
      </c>
    </row>
    <row r="610" spans="1:41">
      <c r="A610" s="264" t="e">
        <f t="shared" si="85"/>
        <v>#VALUE!</v>
      </c>
      <c r="B610" s="243">
        <v>607</v>
      </c>
      <c r="C610" s="244"/>
      <c r="D610" s="258" t="str">
        <f t="shared" si="78"/>
        <v/>
      </c>
      <c r="E610" s="236"/>
      <c r="F610" s="236"/>
      <c r="G610" s="244"/>
      <c r="H610" s="259" t="str">
        <f t="shared" si="79"/>
        <v/>
      </c>
      <c r="I610" s="236"/>
      <c r="J610" s="236"/>
      <c r="K610" s="236"/>
      <c r="L610" s="236"/>
      <c r="M610" s="311">
        <f t="shared" si="80"/>
        <v>0</v>
      </c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60" t="str">
        <f t="shared" si="82"/>
        <v>нет</v>
      </c>
      <c r="AM610" s="260" t="str">
        <f t="shared" si="84"/>
        <v>нет</v>
      </c>
      <c r="AN610" s="260">
        <f t="shared" si="81"/>
        <v>0</v>
      </c>
      <c r="AO610" s="260" t="e">
        <f t="shared" si="83"/>
        <v>#VALUE!</v>
      </c>
    </row>
    <row r="611" spans="1:41">
      <c r="A611" s="264" t="e">
        <f t="shared" si="85"/>
        <v>#VALUE!</v>
      </c>
      <c r="B611" s="243">
        <v>608</v>
      </c>
      <c r="C611" s="244"/>
      <c r="D611" s="258" t="str">
        <f t="shared" si="78"/>
        <v/>
      </c>
      <c r="E611" s="236"/>
      <c r="F611" s="236"/>
      <c r="G611" s="244"/>
      <c r="H611" s="259" t="str">
        <f t="shared" si="79"/>
        <v/>
      </c>
      <c r="I611" s="236"/>
      <c r="J611" s="236"/>
      <c r="K611" s="236"/>
      <c r="L611" s="236"/>
      <c r="M611" s="311">
        <f t="shared" si="80"/>
        <v>0</v>
      </c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60" t="str">
        <f t="shared" si="82"/>
        <v>нет</v>
      </c>
      <c r="AM611" s="260" t="str">
        <f t="shared" si="84"/>
        <v>нет</v>
      </c>
      <c r="AN611" s="260">
        <f t="shared" si="81"/>
        <v>0</v>
      </c>
      <c r="AO611" s="260" t="e">
        <f t="shared" si="83"/>
        <v>#VALUE!</v>
      </c>
    </row>
    <row r="612" spans="1:41">
      <c r="A612" s="264" t="e">
        <f t="shared" si="85"/>
        <v>#VALUE!</v>
      </c>
      <c r="B612" s="243">
        <v>609</v>
      </c>
      <c r="C612" s="244"/>
      <c r="D612" s="258" t="str">
        <f t="shared" si="78"/>
        <v/>
      </c>
      <c r="E612" s="236"/>
      <c r="F612" s="236"/>
      <c r="G612" s="244"/>
      <c r="H612" s="259" t="str">
        <f t="shared" si="79"/>
        <v/>
      </c>
      <c r="I612" s="236"/>
      <c r="J612" s="236"/>
      <c r="K612" s="236"/>
      <c r="L612" s="236"/>
      <c r="M612" s="311">
        <f t="shared" si="80"/>
        <v>0</v>
      </c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60" t="str">
        <f t="shared" si="82"/>
        <v>нет</v>
      </c>
      <c r="AM612" s="260" t="str">
        <f t="shared" si="84"/>
        <v>нет</v>
      </c>
      <c r="AN612" s="260">
        <f t="shared" si="81"/>
        <v>0</v>
      </c>
      <c r="AO612" s="260" t="e">
        <f t="shared" si="83"/>
        <v>#VALUE!</v>
      </c>
    </row>
    <row r="613" spans="1:41">
      <c r="A613" s="264" t="e">
        <f t="shared" si="85"/>
        <v>#VALUE!</v>
      </c>
      <c r="B613" s="243">
        <v>610</v>
      </c>
      <c r="C613" s="244"/>
      <c r="D613" s="258" t="str">
        <f t="shared" si="78"/>
        <v/>
      </c>
      <c r="E613" s="236"/>
      <c r="F613" s="236"/>
      <c r="G613" s="244"/>
      <c r="H613" s="259" t="str">
        <f t="shared" si="79"/>
        <v/>
      </c>
      <c r="I613" s="236"/>
      <c r="J613" s="236"/>
      <c r="K613" s="236"/>
      <c r="L613" s="236"/>
      <c r="M613" s="311">
        <f t="shared" si="80"/>
        <v>0</v>
      </c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60" t="str">
        <f t="shared" si="82"/>
        <v>нет</v>
      </c>
      <c r="AM613" s="260" t="str">
        <f t="shared" si="84"/>
        <v>нет</v>
      </c>
      <c r="AN613" s="260">
        <f t="shared" si="81"/>
        <v>0</v>
      </c>
      <c r="AO613" s="260" t="e">
        <f t="shared" si="83"/>
        <v>#VALUE!</v>
      </c>
    </row>
    <row r="614" spans="1:41">
      <c r="A614" s="264" t="e">
        <f t="shared" si="85"/>
        <v>#VALUE!</v>
      </c>
      <c r="B614" s="243">
        <v>611</v>
      </c>
      <c r="C614" s="244"/>
      <c r="D614" s="258" t="str">
        <f t="shared" si="78"/>
        <v/>
      </c>
      <c r="E614" s="236"/>
      <c r="F614" s="236"/>
      <c r="G614" s="244"/>
      <c r="H614" s="259" t="str">
        <f t="shared" si="79"/>
        <v/>
      </c>
      <c r="I614" s="236"/>
      <c r="J614" s="236"/>
      <c r="K614" s="236"/>
      <c r="L614" s="236"/>
      <c r="M614" s="311">
        <f t="shared" si="80"/>
        <v>0</v>
      </c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60" t="str">
        <f t="shared" si="82"/>
        <v>нет</v>
      </c>
      <c r="AM614" s="260" t="str">
        <f t="shared" si="84"/>
        <v>нет</v>
      </c>
      <c r="AN614" s="260">
        <f t="shared" si="81"/>
        <v>0</v>
      </c>
      <c r="AO614" s="260" t="e">
        <f t="shared" si="83"/>
        <v>#VALUE!</v>
      </c>
    </row>
    <row r="615" spans="1:41">
      <c r="A615" s="264" t="e">
        <f t="shared" si="85"/>
        <v>#VALUE!</v>
      </c>
      <c r="B615" s="243">
        <v>612</v>
      </c>
      <c r="C615" s="244"/>
      <c r="D615" s="258" t="str">
        <f t="shared" si="78"/>
        <v/>
      </c>
      <c r="E615" s="236"/>
      <c r="F615" s="236"/>
      <c r="G615" s="244"/>
      <c r="H615" s="259" t="str">
        <f t="shared" si="79"/>
        <v/>
      </c>
      <c r="I615" s="236"/>
      <c r="J615" s="236"/>
      <c r="K615" s="236"/>
      <c r="L615" s="236"/>
      <c r="M615" s="311">
        <f t="shared" si="80"/>
        <v>0</v>
      </c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60" t="str">
        <f t="shared" si="82"/>
        <v>нет</v>
      </c>
      <c r="AM615" s="260" t="str">
        <f t="shared" si="84"/>
        <v>нет</v>
      </c>
      <c r="AN615" s="260">
        <f t="shared" si="81"/>
        <v>0</v>
      </c>
      <c r="AO615" s="260" t="e">
        <f t="shared" si="83"/>
        <v>#VALUE!</v>
      </c>
    </row>
    <row r="616" spans="1:41">
      <c r="A616" s="264" t="e">
        <f t="shared" si="85"/>
        <v>#VALUE!</v>
      </c>
      <c r="B616" s="243">
        <v>613</v>
      </c>
      <c r="C616" s="244"/>
      <c r="D616" s="258" t="str">
        <f t="shared" si="78"/>
        <v/>
      </c>
      <c r="E616" s="236"/>
      <c r="F616" s="236"/>
      <c r="G616" s="244"/>
      <c r="H616" s="259" t="str">
        <f t="shared" si="79"/>
        <v/>
      </c>
      <c r="I616" s="236"/>
      <c r="J616" s="236"/>
      <c r="K616" s="236"/>
      <c r="L616" s="236"/>
      <c r="M616" s="311">
        <f t="shared" si="80"/>
        <v>0</v>
      </c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60" t="str">
        <f t="shared" si="82"/>
        <v>нет</v>
      </c>
      <c r="AM616" s="260" t="str">
        <f t="shared" si="84"/>
        <v>нет</v>
      </c>
      <c r="AN616" s="260">
        <f t="shared" si="81"/>
        <v>0</v>
      </c>
      <c r="AO616" s="260" t="e">
        <f t="shared" si="83"/>
        <v>#VALUE!</v>
      </c>
    </row>
    <row r="617" spans="1:41">
      <c r="A617" s="264" t="e">
        <f t="shared" si="85"/>
        <v>#VALUE!</v>
      </c>
      <c r="B617" s="243">
        <v>614</v>
      </c>
      <c r="C617" s="244"/>
      <c r="D617" s="258" t="str">
        <f t="shared" si="78"/>
        <v/>
      </c>
      <c r="E617" s="236"/>
      <c r="F617" s="236"/>
      <c r="G617" s="244"/>
      <c r="H617" s="259" t="str">
        <f t="shared" si="79"/>
        <v/>
      </c>
      <c r="I617" s="236"/>
      <c r="J617" s="236"/>
      <c r="K617" s="236"/>
      <c r="L617" s="236"/>
      <c r="M617" s="311">
        <f t="shared" si="80"/>
        <v>0</v>
      </c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60" t="str">
        <f t="shared" si="82"/>
        <v>нет</v>
      </c>
      <c r="AM617" s="260" t="str">
        <f t="shared" si="84"/>
        <v>нет</v>
      </c>
      <c r="AN617" s="260">
        <f t="shared" si="81"/>
        <v>0</v>
      </c>
      <c r="AO617" s="260" t="e">
        <f t="shared" si="83"/>
        <v>#VALUE!</v>
      </c>
    </row>
    <row r="618" spans="1:41">
      <c r="A618" s="264" t="e">
        <f t="shared" si="85"/>
        <v>#VALUE!</v>
      </c>
      <c r="B618" s="243">
        <v>615</v>
      </c>
      <c r="C618" s="244"/>
      <c r="D618" s="258" t="str">
        <f t="shared" si="78"/>
        <v/>
      </c>
      <c r="E618" s="236"/>
      <c r="F618" s="236"/>
      <c r="G618" s="244"/>
      <c r="H618" s="259" t="str">
        <f t="shared" si="79"/>
        <v/>
      </c>
      <c r="I618" s="236"/>
      <c r="J618" s="236"/>
      <c r="K618" s="236"/>
      <c r="L618" s="236"/>
      <c r="M618" s="311">
        <f t="shared" si="80"/>
        <v>0</v>
      </c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60" t="str">
        <f t="shared" si="82"/>
        <v>нет</v>
      </c>
      <c r="AM618" s="260" t="str">
        <f t="shared" si="84"/>
        <v>нет</v>
      </c>
      <c r="AN618" s="260">
        <f t="shared" si="81"/>
        <v>0</v>
      </c>
      <c r="AO618" s="260" t="e">
        <f t="shared" si="83"/>
        <v>#VALUE!</v>
      </c>
    </row>
    <row r="619" spans="1:41">
      <c r="A619" s="264" t="e">
        <f t="shared" si="85"/>
        <v>#VALUE!</v>
      </c>
      <c r="B619" s="243">
        <v>616</v>
      </c>
      <c r="C619" s="244"/>
      <c r="D619" s="258" t="str">
        <f t="shared" si="78"/>
        <v/>
      </c>
      <c r="E619" s="236"/>
      <c r="F619" s="236"/>
      <c r="G619" s="244"/>
      <c r="H619" s="259" t="str">
        <f t="shared" si="79"/>
        <v/>
      </c>
      <c r="I619" s="236"/>
      <c r="J619" s="236"/>
      <c r="K619" s="236"/>
      <c r="L619" s="236"/>
      <c r="M619" s="311">
        <f t="shared" si="80"/>
        <v>0</v>
      </c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60" t="str">
        <f t="shared" si="82"/>
        <v>нет</v>
      </c>
      <c r="AM619" s="260" t="str">
        <f t="shared" si="84"/>
        <v>нет</v>
      </c>
      <c r="AN619" s="260">
        <f t="shared" si="81"/>
        <v>0</v>
      </c>
      <c r="AO619" s="260" t="e">
        <f t="shared" si="83"/>
        <v>#VALUE!</v>
      </c>
    </row>
    <row r="620" spans="1:41">
      <c r="A620" s="264" t="e">
        <f t="shared" si="85"/>
        <v>#VALUE!</v>
      </c>
      <c r="B620" s="243">
        <v>617</v>
      </c>
      <c r="C620" s="244"/>
      <c r="D620" s="258" t="str">
        <f t="shared" si="78"/>
        <v/>
      </c>
      <c r="E620" s="236"/>
      <c r="F620" s="236"/>
      <c r="G620" s="244"/>
      <c r="H620" s="259" t="str">
        <f t="shared" si="79"/>
        <v/>
      </c>
      <c r="I620" s="236"/>
      <c r="J620" s="236"/>
      <c r="K620" s="236"/>
      <c r="L620" s="236"/>
      <c r="M620" s="311">
        <f t="shared" si="80"/>
        <v>0</v>
      </c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60" t="str">
        <f t="shared" si="82"/>
        <v>нет</v>
      </c>
      <c r="AM620" s="260" t="str">
        <f t="shared" si="84"/>
        <v>нет</v>
      </c>
      <c r="AN620" s="260">
        <f t="shared" si="81"/>
        <v>0</v>
      </c>
      <c r="AO620" s="260" t="e">
        <f t="shared" si="83"/>
        <v>#VALUE!</v>
      </c>
    </row>
    <row r="621" spans="1:41">
      <c r="A621" s="264" t="e">
        <f t="shared" si="85"/>
        <v>#VALUE!</v>
      </c>
      <c r="B621" s="243">
        <v>618</v>
      </c>
      <c r="C621" s="244"/>
      <c r="D621" s="258" t="str">
        <f t="shared" si="78"/>
        <v/>
      </c>
      <c r="E621" s="236"/>
      <c r="F621" s="236"/>
      <c r="G621" s="244"/>
      <c r="H621" s="259" t="str">
        <f t="shared" si="79"/>
        <v/>
      </c>
      <c r="I621" s="236"/>
      <c r="J621" s="236"/>
      <c r="K621" s="236"/>
      <c r="L621" s="236"/>
      <c r="M621" s="311">
        <f t="shared" si="80"/>
        <v>0</v>
      </c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60" t="str">
        <f t="shared" si="82"/>
        <v>нет</v>
      </c>
      <c r="AM621" s="260" t="str">
        <f t="shared" si="84"/>
        <v>нет</v>
      </c>
      <c r="AN621" s="260">
        <f t="shared" si="81"/>
        <v>0</v>
      </c>
      <c r="AO621" s="260" t="e">
        <f t="shared" si="83"/>
        <v>#VALUE!</v>
      </c>
    </row>
    <row r="622" spans="1:41">
      <c r="A622" s="264" t="e">
        <f t="shared" si="85"/>
        <v>#VALUE!</v>
      </c>
      <c r="B622" s="243">
        <v>619</v>
      </c>
      <c r="C622" s="244"/>
      <c r="D622" s="258" t="str">
        <f t="shared" si="78"/>
        <v/>
      </c>
      <c r="E622" s="236"/>
      <c r="F622" s="236"/>
      <c r="G622" s="244"/>
      <c r="H622" s="259" t="str">
        <f t="shared" si="79"/>
        <v/>
      </c>
      <c r="I622" s="236"/>
      <c r="J622" s="236"/>
      <c r="K622" s="236"/>
      <c r="L622" s="236"/>
      <c r="M622" s="311">
        <f t="shared" si="80"/>
        <v>0</v>
      </c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60" t="str">
        <f t="shared" si="82"/>
        <v>нет</v>
      </c>
      <c r="AM622" s="260" t="str">
        <f t="shared" si="84"/>
        <v>нет</v>
      </c>
      <c r="AN622" s="260">
        <f t="shared" si="81"/>
        <v>0</v>
      </c>
      <c r="AO622" s="260" t="e">
        <f t="shared" si="83"/>
        <v>#VALUE!</v>
      </c>
    </row>
    <row r="623" spans="1:41">
      <c r="A623" s="264" t="e">
        <f t="shared" si="85"/>
        <v>#VALUE!</v>
      </c>
      <c r="B623" s="243">
        <v>620</v>
      </c>
      <c r="C623" s="244"/>
      <c r="D623" s="258" t="str">
        <f t="shared" si="78"/>
        <v/>
      </c>
      <c r="E623" s="236"/>
      <c r="F623" s="236"/>
      <c r="G623" s="244"/>
      <c r="H623" s="259" t="str">
        <f t="shared" si="79"/>
        <v/>
      </c>
      <c r="I623" s="236"/>
      <c r="J623" s="236"/>
      <c r="K623" s="236"/>
      <c r="L623" s="236"/>
      <c r="M623" s="311">
        <f t="shared" si="80"/>
        <v>0</v>
      </c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60" t="str">
        <f t="shared" si="82"/>
        <v>нет</v>
      </c>
      <c r="AM623" s="260" t="str">
        <f t="shared" si="84"/>
        <v>нет</v>
      </c>
      <c r="AN623" s="260">
        <f t="shared" si="81"/>
        <v>0</v>
      </c>
      <c r="AO623" s="260" t="e">
        <f t="shared" si="83"/>
        <v>#VALUE!</v>
      </c>
    </row>
    <row r="624" spans="1:41">
      <c r="A624" s="264" t="e">
        <f t="shared" si="85"/>
        <v>#VALUE!</v>
      </c>
      <c r="B624" s="243">
        <v>621</v>
      </c>
      <c r="C624" s="244"/>
      <c r="D624" s="258" t="str">
        <f t="shared" si="78"/>
        <v/>
      </c>
      <c r="E624" s="236"/>
      <c r="F624" s="236"/>
      <c r="G624" s="244"/>
      <c r="H624" s="259" t="str">
        <f t="shared" si="79"/>
        <v/>
      </c>
      <c r="I624" s="236"/>
      <c r="J624" s="236"/>
      <c r="K624" s="236"/>
      <c r="L624" s="236"/>
      <c r="M624" s="311">
        <f t="shared" si="80"/>
        <v>0</v>
      </c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60" t="str">
        <f t="shared" si="82"/>
        <v>нет</v>
      </c>
      <c r="AM624" s="260" t="str">
        <f t="shared" si="84"/>
        <v>нет</v>
      </c>
      <c r="AN624" s="260">
        <f t="shared" si="81"/>
        <v>0</v>
      </c>
      <c r="AO624" s="260" t="e">
        <f t="shared" si="83"/>
        <v>#VALUE!</v>
      </c>
    </row>
    <row r="625" spans="1:41">
      <c r="A625" s="264" t="e">
        <f t="shared" si="85"/>
        <v>#VALUE!</v>
      </c>
      <c r="B625" s="243">
        <v>622</v>
      </c>
      <c r="C625" s="244"/>
      <c r="D625" s="258" t="str">
        <f t="shared" si="78"/>
        <v/>
      </c>
      <c r="E625" s="236"/>
      <c r="F625" s="236"/>
      <c r="G625" s="244"/>
      <c r="H625" s="259" t="str">
        <f t="shared" si="79"/>
        <v/>
      </c>
      <c r="I625" s="236"/>
      <c r="J625" s="236"/>
      <c r="K625" s="236"/>
      <c r="L625" s="236"/>
      <c r="M625" s="311">
        <f t="shared" si="80"/>
        <v>0</v>
      </c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60" t="str">
        <f t="shared" si="82"/>
        <v>нет</v>
      </c>
      <c r="AM625" s="260" t="str">
        <f t="shared" si="84"/>
        <v>нет</v>
      </c>
      <c r="AN625" s="260">
        <f t="shared" si="81"/>
        <v>0</v>
      </c>
      <c r="AO625" s="260" t="e">
        <f t="shared" si="83"/>
        <v>#VALUE!</v>
      </c>
    </row>
    <row r="626" spans="1:41">
      <c r="A626" s="264" t="e">
        <f t="shared" si="85"/>
        <v>#VALUE!</v>
      </c>
      <c r="B626" s="243">
        <v>623</v>
      </c>
      <c r="C626" s="244"/>
      <c r="D626" s="258" t="str">
        <f t="shared" si="78"/>
        <v/>
      </c>
      <c r="E626" s="236"/>
      <c r="F626" s="236"/>
      <c r="G626" s="244"/>
      <c r="H626" s="259" t="str">
        <f t="shared" si="79"/>
        <v/>
      </c>
      <c r="I626" s="236"/>
      <c r="J626" s="236"/>
      <c r="K626" s="236"/>
      <c r="L626" s="236"/>
      <c r="M626" s="311">
        <f t="shared" si="80"/>
        <v>0</v>
      </c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60" t="str">
        <f t="shared" si="82"/>
        <v>нет</v>
      </c>
      <c r="AM626" s="260" t="str">
        <f t="shared" si="84"/>
        <v>нет</v>
      </c>
      <c r="AN626" s="260">
        <f t="shared" si="81"/>
        <v>0</v>
      </c>
      <c r="AO626" s="260" t="e">
        <f t="shared" si="83"/>
        <v>#VALUE!</v>
      </c>
    </row>
    <row r="627" spans="1:41">
      <c r="A627" s="264" t="e">
        <f t="shared" si="85"/>
        <v>#VALUE!</v>
      </c>
      <c r="B627" s="243">
        <v>624</v>
      </c>
      <c r="C627" s="244"/>
      <c r="D627" s="258" t="str">
        <f t="shared" si="78"/>
        <v/>
      </c>
      <c r="E627" s="236"/>
      <c r="F627" s="236"/>
      <c r="G627" s="244"/>
      <c r="H627" s="259" t="str">
        <f t="shared" si="79"/>
        <v/>
      </c>
      <c r="I627" s="236"/>
      <c r="J627" s="236"/>
      <c r="K627" s="236"/>
      <c r="L627" s="236"/>
      <c r="M627" s="311">
        <f t="shared" si="80"/>
        <v>0</v>
      </c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60" t="str">
        <f t="shared" si="82"/>
        <v>нет</v>
      </c>
      <c r="AM627" s="260" t="str">
        <f t="shared" si="84"/>
        <v>нет</v>
      </c>
      <c r="AN627" s="260">
        <f t="shared" si="81"/>
        <v>0</v>
      </c>
      <c r="AO627" s="260" t="e">
        <f t="shared" si="83"/>
        <v>#VALUE!</v>
      </c>
    </row>
    <row r="628" spans="1:41">
      <c r="A628" s="264" t="e">
        <f t="shared" si="85"/>
        <v>#VALUE!</v>
      </c>
      <c r="B628" s="243">
        <v>625</v>
      </c>
      <c r="C628" s="244"/>
      <c r="D628" s="258" t="str">
        <f t="shared" si="78"/>
        <v/>
      </c>
      <c r="E628" s="236"/>
      <c r="F628" s="236"/>
      <c r="G628" s="244"/>
      <c r="H628" s="259" t="str">
        <f t="shared" si="79"/>
        <v/>
      </c>
      <c r="I628" s="236"/>
      <c r="J628" s="236"/>
      <c r="K628" s="236"/>
      <c r="L628" s="236"/>
      <c r="M628" s="311">
        <f t="shared" si="80"/>
        <v>0</v>
      </c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60" t="str">
        <f t="shared" si="82"/>
        <v>нет</v>
      </c>
      <c r="AM628" s="260" t="str">
        <f t="shared" si="84"/>
        <v>нет</v>
      </c>
      <c r="AN628" s="260">
        <f t="shared" si="81"/>
        <v>0</v>
      </c>
      <c r="AO628" s="260" t="e">
        <f t="shared" si="83"/>
        <v>#VALUE!</v>
      </c>
    </row>
    <row r="629" spans="1:41">
      <c r="A629" s="264" t="e">
        <f t="shared" si="85"/>
        <v>#VALUE!</v>
      </c>
      <c r="B629" s="243">
        <v>626</v>
      </c>
      <c r="C629" s="244"/>
      <c r="D629" s="258" t="str">
        <f t="shared" si="78"/>
        <v/>
      </c>
      <c r="E629" s="236"/>
      <c r="F629" s="236"/>
      <c r="G629" s="244"/>
      <c r="H629" s="259" t="str">
        <f t="shared" si="79"/>
        <v/>
      </c>
      <c r="I629" s="236"/>
      <c r="J629" s="236"/>
      <c r="K629" s="236"/>
      <c r="L629" s="236"/>
      <c r="M629" s="311">
        <f t="shared" si="80"/>
        <v>0</v>
      </c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  <c r="AG629" s="236"/>
      <c r="AH629" s="236"/>
      <c r="AI629" s="236"/>
      <c r="AJ629" s="236"/>
      <c r="AK629" s="236"/>
      <c r="AL629" s="260" t="str">
        <f t="shared" si="82"/>
        <v>нет</v>
      </c>
      <c r="AM629" s="260" t="str">
        <f t="shared" si="84"/>
        <v>нет</v>
      </c>
      <c r="AN629" s="260">
        <f t="shared" si="81"/>
        <v>0</v>
      </c>
      <c r="AO629" s="260" t="e">
        <f t="shared" si="83"/>
        <v>#VALUE!</v>
      </c>
    </row>
    <row r="630" spans="1:41">
      <c r="A630" s="264" t="e">
        <f t="shared" si="85"/>
        <v>#VALUE!</v>
      </c>
      <c r="B630" s="243">
        <v>627</v>
      </c>
      <c r="C630" s="244"/>
      <c r="D630" s="258" t="str">
        <f t="shared" si="78"/>
        <v/>
      </c>
      <c r="E630" s="236"/>
      <c r="F630" s="236"/>
      <c r="G630" s="244"/>
      <c r="H630" s="259" t="str">
        <f t="shared" si="79"/>
        <v/>
      </c>
      <c r="I630" s="236"/>
      <c r="J630" s="236"/>
      <c r="K630" s="236"/>
      <c r="L630" s="236"/>
      <c r="M630" s="311">
        <f t="shared" si="80"/>
        <v>0</v>
      </c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60" t="str">
        <f t="shared" si="82"/>
        <v>нет</v>
      </c>
      <c r="AM630" s="260" t="str">
        <f t="shared" si="84"/>
        <v>нет</v>
      </c>
      <c r="AN630" s="260">
        <f t="shared" si="81"/>
        <v>0</v>
      </c>
      <c r="AO630" s="260" t="e">
        <f t="shared" si="83"/>
        <v>#VALUE!</v>
      </c>
    </row>
    <row r="631" spans="1:41">
      <c r="A631" s="264" t="e">
        <f t="shared" si="85"/>
        <v>#VALUE!</v>
      </c>
      <c r="B631" s="243">
        <v>628</v>
      </c>
      <c r="C631" s="244"/>
      <c r="D631" s="258" t="str">
        <f t="shared" si="78"/>
        <v/>
      </c>
      <c r="E631" s="236"/>
      <c r="F631" s="236"/>
      <c r="G631" s="244"/>
      <c r="H631" s="259" t="str">
        <f t="shared" si="79"/>
        <v/>
      </c>
      <c r="I631" s="236"/>
      <c r="J631" s="236"/>
      <c r="K631" s="236"/>
      <c r="L631" s="236"/>
      <c r="M631" s="311">
        <f t="shared" si="80"/>
        <v>0</v>
      </c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60" t="str">
        <f t="shared" si="82"/>
        <v>нет</v>
      </c>
      <c r="AM631" s="260" t="str">
        <f t="shared" si="84"/>
        <v>нет</v>
      </c>
      <c r="AN631" s="260">
        <f t="shared" si="81"/>
        <v>0</v>
      </c>
      <c r="AO631" s="260" t="e">
        <f t="shared" si="83"/>
        <v>#VALUE!</v>
      </c>
    </row>
    <row r="632" spans="1:41">
      <c r="A632" s="264" t="e">
        <f t="shared" si="85"/>
        <v>#VALUE!</v>
      </c>
      <c r="B632" s="243">
        <v>629</v>
      </c>
      <c r="C632" s="244"/>
      <c r="D632" s="258" t="str">
        <f t="shared" si="78"/>
        <v/>
      </c>
      <c r="E632" s="236"/>
      <c r="F632" s="236"/>
      <c r="G632" s="244"/>
      <c r="H632" s="259" t="str">
        <f t="shared" si="79"/>
        <v/>
      </c>
      <c r="I632" s="236"/>
      <c r="J632" s="236"/>
      <c r="K632" s="236"/>
      <c r="L632" s="236"/>
      <c r="M632" s="311">
        <f t="shared" si="80"/>
        <v>0</v>
      </c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60" t="str">
        <f t="shared" si="82"/>
        <v>нет</v>
      </c>
      <c r="AM632" s="260" t="str">
        <f t="shared" si="84"/>
        <v>нет</v>
      </c>
      <c r="AN632" s="260">
        <f t="shared" si="81"/>
        <v>0</v>
      </c>
      <c r="AO632" s="260" t="e">
        <f t="shared" si="83"/>
        <v>#VALUE!</v>
      </c>
    </row>
    <row r="633" spans="1:41">
      <c r="A633" s="264" t="e">
        <f t="shared" si="85"/>
        <v>#VALUE!</v>
      </c>
      <c r="B633" s="243">
        <v>630</v>
      </c>
      <c r="C633" s="244"/>
      <c r="D633" s="258" t="str">
        <f t="shared" si="78"/>
        <v/>
      </c>
      <c r="E633" s="236"/>
      <c r="F633" s="236"/>
      <c r="G633" s="244"/>
      <c r="H633" s="259" t="str">
        <f t="shared" si="79"/>
        <v/>
      </c>
      <c r="I633" s="236"/>
      <c r="J633" s="236"/>
      <c r="K633" s="236"/>
      <c r="L633" s="236"/>
      <c r="M633" s="311">
        <f t="shared" si="80"/>
        <v>0</v>
      </c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60" t="str">
        <f t="shared" si="82"/>
        <v>нет</v>
      </c>
      <c r="AM633" s="260" t="str">
        <f t="shared" si="84"/>
        <v>нет</v>
      </c>
      <c r="AN633" s="260">
        <f t="shared" si="81"/>
        <v>0</v>
      </c>
      <c r="AO633" s="260" t="e">
        <f t="shared" si="83"/>
        <v>#VALUE!</v>
      </c>
    </row>
    <row r="634" spans="1:41">
      <c r="A634" s="264" t="e">
        <f t="shared" si="85"/>
        <v>#VALUE!</v>
      </c>
      <c r="B634" s="243">
        <v>631</v>
      </c>
      <c r="C634" s="244"/>
      <c r="D634" s="258" t="str">
        <f t="shared" si="78"/>
        <v/>
      </c>
      <c r="E634" s="236"/>
      <c r="F634" s="236"/>
      <c r="G634" s="244"/>
      <c r="H634" s="259" t="str">
        <f t="shared" si="79"/>
        <v/>
      </c>
      <c r="I634" s="236"/>
      <c r="J634" s="236"/>
      <c r="K634" s="236"/>
      <c r="L634" s="236"/>
      <c r="M634" s="311">
        <f t="shared" si="80"/>
        <v>0</v>
      </c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  <c r="AG634" s="236"/>
      <c r="AH634" s="236"/>
      <c r="AI634" s="236"/>
      <c r="AJ634" s="236"/>
      <c r="AK634" s="236"/>
      <c r="AL634" s="260" t="str">
        <f t="shared" si="82"/>
        <v>нет</v>
      </c>
      <c r="AM634" s="260" t="str">
        <f t="shared" si="84"/>
        <v>нет</v>
      </c>
      <c r="AN634" s="260">
        <f t="shared" si="81"/>
        <v>0</v>
      </c>
      <c r="AO634" s="260" t="e">
        <f t="shared" si="83"/>
        <v>#VALUE!</v>
      </c>
    </row>
    <row r="635" spans="1:41">
      <c r="A635" s="264" t="e">
        <f t="shared" si="85"/>
        <v>#VALUE!</v>
      </c>
      <c r="B635" s="243">
        <v>632</v>
      </c>
      <c r="C635" s="244"/>
      <c r="D635" s="258" t="str">
        <f t="shared" si="78"/>
        <v/>
      </c>
      <c r="E635" s="236"/>
      <c r="F635" s="236"/>
      <c r="G635" s="244"/>
      <c r="H635" s="259" t="str">
        <f t="shared" si="79"/>
        <v/>
      </c>
      <c r="I635" s="236"/>
      <c r="J635" s="236"/>
      <c r="K635" s="236"/>
      <c r="L635" s="236"/>
      <c r="M635" s="311">
        <f t="shared" si="80"/>
        <v>0</v>
      </c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60" t="str">
        <f t="shared" si="82"/>
        <v>нет</v>
      </c>
      <c r="AM635" s="260" t="str">
        <f t="shared" si="84"/>
        <v>нет</v>
      </c>
      <c r="AN635" s="260">
        <f t="shared" si="81"/>
        <v>0</v>
      </c>
      <c r="AO635" s="260" t="e">
        <f t="shared" si="83"/>
        <v>#VALUE!</v>
      </c>
    </row>
    <row r="636" spans="1:41">
      <c r="A636" s="264" t="e">
        <f t="shared" si="85"/>
        <v>#VALUE!</v>
      </c>
      <c r="B636" s="243">
        <v>633</v>
      </c>
      <c r="C636" s="244"/>
      <c r="D636" s="258" t="str">
        <f t="shared" si="78"/>
        <v/>
      </c>
      <c r="E636" s="236"/>
      <c r="F636" s="236"/>
      <c r="G636" s="244"/>
      <c r="H636" s="259" t="str">
        <f t="shared" si="79"/>
        <v/>
      </c>
      <c r="I636" s="236"/>
      <c r="J636" s="236"/>
      <c r="K636" s="236"/>
      <c r="L636" s="236"/>
      <c r="M636" s="311">
        <f t="shared" si="80"/>
        <v>0</v>
      </c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60" t="str">
        <f t="shared" si="82"/>
        <v>нет</v>
      </c>
      <c r="AM636" s="260" t="str">
        <f t="shared" si="84"/>
        <v>нет</v>
      </c>
      <c r="AN636" s="260">
        <f t="shared" si="81"/>
        <v>0</v>
      </c>
      <c r="AO636" s="260" t="e">
        <f t="shared" si="83"/>
        <v>#VALUE!</v>
      </c>
    </row>
    <row r="637" spans="1:41">
      <c r="A637" s="264" t="e">
        <f t="shared" si="85"/>
        <v>#VALUE!</v>
      </c>
      <c r="B637" s="243">
        <v>634</v>
      </c>
      <c r="C637" s="244"/>
      <c r="D637" s="258" t="str">
        <f t="shared" si="78"/>
        <v/>
      </c>
      <c r="E637" s="236"/>
      <c r="F637" s="236"/>
      <c r="G637" s="244"/>
      <c r="H637" s="259" t="str">
        <f t="shared" si="79"/>
        <v/>
      </c>
      <c r="I637" s="236"/>
      <c r="J637" s="236"/>
      <c r="K637" s="236"/>
      <c r="L637" s="236"/>
      <c r="M637" s="311">
        <f t="shared" si="80"/>
        <v>0</v>
      </c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B637" s="236"/>
      <c r="AC637" s="236"/>
      <c r="AD637" s="236"/>
      <c r="AE637" s="236"/>
      <c r="AF637" s="236"/>
      <c r="AG637" s="236"/>
      <c r="AH637" s="236"/>
      <c r="AI637" s="236"/>
      <c r="AJ637" s="236"/>
      <c r="AK637" s="236"/>
      <c r="AL637" s="260" t="str">
        <f t="shared" si="82"/>
        <v>нет</v>
      </c>
      <c r="AM637" s="260" t="str">
        <f t="shared" si="84"/>
        <v>нет</v>
      </c>
      <c r="AN637" s="260">
        <f t="shared" si="81"/>
        <v>0</v>
      </c>
      <c r="AO637" s="260" t="e">
        <f t="shared" si="83"/>
        <v>#VALUE!</v>
      </c>
    </row>
    <row r="638" spans="1:41">
      <c r="A638" s="264" t="e">
        <f t="shared" si="85"/>
        <v>#VALUE!</v>
      </c>
      <c r="B638" s="243">
        <v>635</v>
      </c>
      <c r="C638" s="244"/>
      <c r="D638" s="258" t="str">
        <f t="shared" si="78"/>
        <v/>
      </c>
      <c r="E638" s="236"/>
      <c r="F638" s="236"/>
      <c r="G638" s="244"/>
      <c r="H638" s="259" t="str">
        <f t="shared" si="79"/>
        <v/>
      </c>
      <c r="I638" s="236"/>
      <c r="J638" s="236"/>
      <c r="K638" s="236"/>
      <c r="L638" s="236"/>
      <c r="M638" s="311">
        <f t="shared" si="80"/>
        <v>0</v>
      </c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60" t="str">
        <f t="shared" si="82"/>
        <v>нет</v>
      </c>
      <c r="AM638" s="260" t="str">
        <f t="shared" si="84"/>
        <v>нет</v>
      </c>
      <c r="AN638" s="260">
        <f t="shared" si="81"/>
        <v>0</v>
      </c>
      <c r="AO638" s="260" t="e">
        <f t="shared" si="83"/>
        <v>#VALUE!</v>
      </c>
    </row>
    <row r="639" spans="1:41">
      <c r="A639" s="264" t="e">
        <f t="shared" si="85"/>
        <v>#VALUE!</v>
      </c>
      <c r="B639" s="243">
        <v>636</v>
      </c>
      <c r="C639" s="244"/>
      <c r="D639" s="258" t="str">
        <f t="shared" ref="D639:D702" si="86">IFERROR(VLOOKUP(C639,msu,2,0),"")</f>
        <v/>
      </c>
      <c r="E639" s="236"/>
      <c r="F639" s="236"/>
      <c r="G639" s="244"/>
      <c r="H639" s="259" t="str">
        <f t="shared" ref="H639:H702" si="87">IFERROR(VLOOKUP(G639,oo,2,0),"")</f>
        <v/>
      </c>
      <c r="I639" s="236"/>
      <c r="J639" s="236"/>
      <c r="K639" s="236"/>
      <c r="L639" s="236"/>
      <c r="M639" s="311">
        <f t="shared" ref="M639:M702" si="88">COUNTA(N639:AK639)</f>
        <v>0</v>
      </c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60" t="str">
        <f t="shared" si="82"/>
        <v>нет</v>
      </c>
      <c r="AM639" s="260" t="str">
        <f t="shared" si="84"/>
        <v>нет</v>
      </c>
      <c r="AN639" s="260">
        <f t="shared" ref="AN639:AN702" si="89">COUNTIF(N639:AK639,"призер")+COUNTIF(N639:AK639,"победитель")</f>
        <v>0</v>
      </c>
      <c r="AO639" s="260" t="e">
        <f t="shared" si="83"/>
        <v>#VALUE!</v>
      </c>
    </row>
    <row r="640" spans="1:41">
      <c r="A640" s="264" t="e">
        <f t="shared" si="85"/>
        <v>#VALUE!</v>
      </c>
      <c r="B640" s="243">
        <v>637</v>
      </c>
      <c r="C640" s="244"/>
      <c r="D640" s="258" t="str">
        <f t="shared" si="86"/>
        <v/>
      </c>
      <c r="E640" s="236"/>
      <c r="F640" s="236"/>
      <c r="G640" s="244"/>
      <c r="H640" s="259" t="str">
        <f t="shared" si="87"/>
        <v/>
      </c>
      <c r="I640" s="236"/>
      <c r="J640" s="236"/>
      <c r="K640" s="236"/>
      <c r="L640" s="236"/>
      <c r="M640" s="311">
        <f t="shared" si="88"/>
        <v>0</v>
      </c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60" t="str">
        <f t="shared" si="82"/>
        <v>нет</v>
      </c>
      <c r="AM640" s="260" t="str">
        <f t="shared" si="84"/>
        <v>нет</v>
      </c>
      <c r="AN640" s="260">
        <f t="shared" si="89"/>
        <v>0</v>
      </c>
      <c r="AO640" s="260" t="e">
        <f t="shared" si="83"/>
        <v>#VALUE!</v>
      </c>
    </row>
    <row r="641" spans="1:41">
      <c r="A641" s="264" t="e">
        <f t="shared" si="85"/>
        <v>#VALUE!</v>
      </c>
      <c r="B641" s="243">
        <v>638</v>
      </c>
      <c r="C641" s="244"/>
      <c r="D641" s="258" t="str">
        <f t="shared" si="86"/>
        <v/>
      </c>
      <c r="E641" s="236"/>
      <c r="F641" s="236"/>
      <c r="G641" s="244"/>
      <c r="H641" s="259" t="str">
        <f t="shared" si="87"/>
        <v/>
      </c>
      <c r="I641" s="236"/>
      <c r="J641" s="236"/>
      <c r="K641" s="236"/>
      <c r="L641" s="236"/>
      <c r="M641" s="311">
        <f t="shared" si="88"/>
        <v>0</v>
      </c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60" t="str">
        <f t="shared" si="82"/>
        <v>нет</v>
      </c>
      <c r="AM641" s="260" t="str">
        <f t="shared" si="84"/>
        <v>нет</v>
      </c>
      <c r="AN641" s="260">
        <f t="shared" si="89"/>
        <v>0</v>
      </c>
      <c r="AO641" s="260" t="e">
        <f t="shared" si="83"/>
        <v>#VALUE!</v>
      </c>
    </row>
    <row r="642" spans="1:41">
      <c r="A642" s="264" t="e">
        <f t="shared" si="85"/>
        <v>#VALUE!</v>
      </c>
      <c r="B642" s="243">
        <v>639</v>
      </c>
      <c r="C642" s="244"/>
      <c r="D642" s="258" t="str">
        <f t="shared" si="86"/>
        <v/>
      </c>
      <c r="E642" s="236"/>
      <c r="F642" s="236"/>
      <c r="G642" s="244"/>
      <c r="H642" s="259" t="str">
        <f t="shared" si="87"/>
        <v/>
      </c>
      <c r="I642" s="236"/>
      <c r="J642" s="236"/>
      <c r="K642" s="236"/>
      <c r="L642" s="236"/>
      <c r="M642" s="311">
        <f t="shared" si="88"/>
        <v>0</v>
      </c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60" t="str">
        <f t="shared" si="82"/>
        <v>нет</v>
      </c>
      <c r="AM642" s="260" t="str">
        <f t="shared" si="84"/>
        <v>нет</v>
      </c>
      <c r="AN642" s="260">
        <f t="shared" si="89"/>
        <v>0</v>
      </c>
      <c r="AO642" s="260" t="e">
        <f t="shared" si="83"/>
        <v>#VALUE!</v>
      </c>
    </row>
    <row r="643" spans="1:41">
      <c r="A643" s="264" t="e">
        <f t="shared" si="85"/>
        <v>#VALUE!</v>
      </c>
      <c r="B643" s="243">
        <v>640</v>
      </c>
      <c r="C643" s="244"/>
      <c r="D643" s="258" t="str">
        <f t="shared" si="86"/>
        <v/>
      </c>
      <c r="E643" s="236"/>
      <c r="F643" s="236"/>
      <c r="G643" s="244"/>
      <c r="H643" s="259" t="str">
        <f t="shared" si="87"/>
        <v/>
      </c>
      <c r="I643" s="236"/>
      <c r="J643" s="236"/>
      <c r="K643" s="236"/>
      <c r="L643" s="236"/>
      <c r="M643" s="311">
        <f t="shared" si="88"/>
        <v>0</v>
      </c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60" t="str">
        <f t="shared" si="82"/>
        <v>нет</v>
      </c>
      <c r="AM643" s="260" t="str">
        <f t="shared" si="84"/>
        <v>нет</v>
      </c>
      <c r="AN643" s="260">
        <f t="shared" si="89"/>
        <v>0</v>
      </c>
      <c r="AO643" s="260" t="e">
        <f t="shared" si="83"/>
        <v>#VALUE!</v>
      </c>
    </row>
    <row r="644" spans="1:41">
      <c r="A644" s="264" t="e">
        <f t="shared" si="85"/>
        <v>#VALUE!</v>
      </c>
      <c r="B644" s="243">
        <v>641</v>
      </c>
      <c r="C644" s="244"/>
      <c r="D644" s="258" t="str">
        <f t="shared" si="86"/>
        <v/>
      </c>
      <c r="E644" s="236"/>
      <c r="F644" s="236"/>
      <c r="G644" s="244"/>
      <c r="H644" s="259" t="str">
        <f t="shared" si="87"/>
        <v/>
      </c>
      <c r="I644" s="236"/>
      <c r="J644" s="236"/>
      <c r="K644" s="236"/>
      <c r="L644" s="236"/>
      <c r="M644" s="311">
        <f t="shared" si="88"/>
        <v>0</v>
      </c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60" t="str">
        <f t="shared" si="82"/>
        <v>нет</v>
      </c>
      <c r="AM644" s="260" t="str">
        <f t="shared" si="84"/>
        <v>нет</v>
      </c>
      <c r="AN644" s="260">
        <f t="shared" si="89"/>
        <v>0</v>
      </c>
      <c r="AO644" s="260" t="e">
        <f t="shared" si="83"/>
        <v>#VALUE!</v>
      </c>
    </row>
    <row r="645" spans="1:41">
      <c r="A645" s="264" t="e">
        <f t="shared" si="85"/>
        <v>#VALUE!</v>
      </c>
      <c r="B645" s="243">
        <v>642</v>
      </c>
      <c r="C645" s="244"/>
      <c r="D645" s="258" t="str">
        <f t="shared" si="86"/>
        <v/>
      </c>
      <c r="E645" s="236"/>
      <c r="F645" s="236"/>
      <c r="G645" s="244"/>
      <c r="H645" s="259" t="str">
        <f t="shared" si="87"/>
        <v/>
      </c>
      <c r="I645" s="236"/>
      <c r="J645" s="236"/>
      <c r="K645" s="236"/>
      <c r="L645" s="236"/>
      <c r="M645" s="311">
        <f t="shared" si="88"/>
        <v>0</v>
      </c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60" t="str">
        <f t="shared" ref="AL645:AL708" si="90">IF($I645&lt;5,"нет",IF($I645&gt;9,"нет","да"))</f>
        <v>нет</v>
      </c>
      <c r="AM645" s="260" t="str">
        <f t="shared" si="84"/>
        <v>нет</v>
      </c>
      <c r="AN645" s="260">
        <f t="shared" si="89"/>
        <v>0</v>
      </c>
      <c r="AO645" s="260" t="e">
        <f t="shared" ref="AO645:AO708" si="91">IF(LEN(G645)=5,LEFT(G645,1)+100,LEFT(G645,2)+100)</f>
        <v>#VALUE!</v>
      </c>
    </row>
    <row r="646" spans="1:41">
      <c r="A646" s="264" t="e">
        <f t="shared" si="85"/>
        <v>#VALUE!</v>
      </c>
      <c r="B646" s="243">
        <v>643</v>
      </c>
      <c r="C646" s="244"/>
      <c r="D646" s="258" t="str">
        <f t="shared" si="86"/>
        <v/>
      </c>
      <c r="E646" s="236"/>
      <c r="F646" s="236"/>
      <c r="G646" s="244"/>
      <c r="H646" s="259" t="str">
        <f t="shared" si="87"/>
        <v/>
      </c>
      <c r="I646" s="236"/>
      <c r="J646" s="236"/>
      <c r="K646" s="236"/>
      <c r="L646" s="236"/>
      <c r="M646" s="311">
        <f t="shared" si="88"/>
        <v>0</v>
      </c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60" t="str">
        <f t="shared" si="90"/>
        <v>нет</v>
      </c>
      <c r="AM646" s="260" t="str">
        <f t="shared" ref="AM646:AM709" si="92">IF($I646&lt;=9,"нет","да")</f>
        <v>нет</v>
      </c>
      <c r="AN646" s="260">
        <f t="shared" si="89"/>
        <v>0</v>
      </c>
      <c r="AO646" s="260" t="e">
        <f t="shared" si="91"/>
        <v>#VALUE!</v>
      </c>
    </row>
    <row r="647" spans="1:41">
      <c r="A647" s="264" t="e">
        <f t="shared" si="85"/>
        <v>#VALUE!</v>
      </c>
      <c r="B647" s="243">
        <v>644</v>
      </c>
      <c r="C647" s="244"/>
      <c r="D647" s="258" t="str">
        <f t="shared" si="86"/>
        <v/>
      </c>
      <c r="E647" s="236"/>
      <c r="F647" s="236"/>
      <c r="G647" s="244"/>
      <c r="H647" s="259" t="str">
        <f t="shared" si="87"/>
        <v/>
      </c>
      <c r="I647" s="236"/>
      <c r="J647" s="236"/>
      <c r="K647" s="236"/>
      <c r="L647" s="236"/>
      <c r="M647" s="311">
        <f t="shared" si="88"/>
        <v>0</v>
      </c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60" t="str">
        <f t="shared" si="90"/>
        <v>нет</v>
      </c>
      <c r="AM647" s="260" t="str">
        <f t="shared" si="92"/>
        <v>нет</v>
      </c>
      <c r="AN647" s="260">
        <f t="shared" si="89"/>
        <v>0</v>
      </c>
      <c r="AO647" s="260" t="e">
        <f t="shared" si="91"/>
        <v>#VALUE!</v>
      </c>
    </row>
    <row r="648" spans="1:41">
      <c r="A648" s="264" t="e">
        <f t="shared" ref="A648:A711" si="93">IF($AO648=$C648, "Код_ОО+МСУ_верно", "Требуется проверка кода ОО или МСУ, кроме 101, 102,103")</f>
        <v>#VALUE!</v>
      </c>
      <c r="B648" s="243">
        <v>645</v>
      </c>
      <c r="C648" s="244"/>
      <c r="D648" s="258" t="str">
        <f t="shared" si="86"/>
        <v/>
      </c>
      <c r="E648" s="236"/>
      <c r="F648" s="236"/>
      <c r="G648" s="244"/>
      <c r="H648" s="259" t="str">
        <f t="shared" si="87"/>
        <v/>
      </c>
      <c r="I648" s="236"/>
      <c r="J648" s="236"/>
      <c r="K648" s="236"/>
      <c r="L648" s="236"/>
      <c r="M648" s="311">
        <f t="shared" si="88"/>
        <v>0</v>
      </c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60" t="str">
        <f t="shared" si="90"/>
        <v>нет</v>
      </c>
      <c r="AM648" s="260" t="str">
        <f t="shared" si="92"/>
        <v>нет</v>
      </c>
      <c r="AN648" s="260">
        <f t="shared" si="89"/>
        <v>0</v>
      </c>
      <c r="AO648" s="260" t="e">
        <f t="shared" si="91"/>
        <v>#VALUE!</v>
      </c>
    </row>
    <row r="649" spans="1:41">
      <c r="A649" s="264" t="e">
        <f t="shared" si="93"/>
        <v>#VALUE!</v>
      </c>
      <c r="B649" s="243">
        <v>646</v>
      </c>
      <c r="C649" s="244"/>
      <c r="D649" s="258" t="str">
        <f t="shared" si="86"/>
        <v/>
      </c>
      <c r="E649" s="236"/>
      <c r="F649" s="236"/>
      <c r="G649" s="244"/>
      <c r="H649" s="259" t="str">
        <f t="shared" si="87"/>
        <v/>
      </c>
      <c r="I649" s="236"/>
      <c r="J649" s="236"/>
      <c r="K649" s="236"/>
      <c r="L649" s="236"/>
      <c r="M649" s="311">
        <f t="shared" si="88"/>
        <v>0</v>
      </c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60" t="str">
        <f t="shared" si="90"/>
        <v>нет</v>
      </c>
      <c r="AM649" s="260" t="str">
        <f t="shared" si="92"/>
        <v>нет</v>
      </c>
      <c r="AN649" s="260">
        <f t="shared" si="89"/>
        <v>0</v>
      </c>
      <c r="AO649" s="260" t="e">
        <f t="shared" si="91"/>
        <v>#VALUE!</v>
      </c>
    </row>
    <row r="650" spans="1:41">
      <c r="A650" s="264" t="e">
        <f t="shared" si="93"/>
        <v>#VALUE!</v>
      </c>
      <c r="B650" s="243">
        <v>647</v>
      </c>
      <c r="C650" s="244"/>
      <c r="D650" s="258" t="str">
        <f t="shared" si="86"/>
        <v/>
      </c>
      <c r="E650" s="236"/>
      <c r="F650" s="236"/>
      <c r="G650" s="244"/>
      <c r="H650" s="259" t="str">
        <f t="shared" si="87"/>
        <v/>
      </c>
      <c r="I650" s="236"/>
      <c r="J650" s="236"/>
      <c r="K650" s="236"/>
      <c r="L650" s="236"/>
      <c r="M650" s="311">
        <f t="shared" si="88"/>
        <v>0</v>
      </c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60" t="str">
        <f t="shared" si="90"/>
        <v>нет</v>
      </c>
      <c r="AM650" s="260" t="str">
        <f t="shared" si="92"/>
        <v>нет</v>
      </c>
      <c r="AN650" s="260">
        <f t="shared" si="89"/>
        <v>0</v>
      </c>
      <c r="AO650" s="260" t="e">
        <f t="shared" si="91"/>
        <v>#VALUE!</v>
      </c>
    </row>
    <row r="651" spans="1:41">
      <c r="A651" s="264" t="e">
        <f t="shared" si="93"/>
        <v>#VALUE!</v>
      </c>
      <c r="B651" s="243">
        <v>648</v>
      </c>
      <c r="C651" s="244"/>
      <c r="D651" s="258" t="str">
        <f t="shared" si="86"/>
        <v/>
      </c>
      <c r="E651" s="236"/>
      <c r="F651" s="236"/>
      <c r="G651" s="244"/>
      <c r="H651" s="259" t="str">
        <f t="shared" si="87"/>
        <v/>
      </c>
      <c r="I651" s="236"/>
      <c r="J651" s="236"/>
      <c r="K651" s="236"/>
      <c r="L651" s="236"/>
      <c r="M651" s="311">
        <f t="shared" si="88"/>
        <v>0</v>
      </c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60" t="str">
        <f t="shared" si="90"/>
        <v>нет</v>
      </c>
      <c r="AM651" s="260" t="str">
        <f t="shared" si="92"/>
        <v>нет</v>
      </c>
      <c r="AN651" s="260">
        <f t="shared" si="89"/>
        <v>0</v>
      </c>
      <c r="AO651" s="260" t="e">
        <f t="shared" si="91"/>
        <v>#VALUE!</v>
      </c>
    </row>
    <row r="652" spans="1:41">
      <c r="A652" s="264" t="e">
        <f t="shared" si="93"/>
        <v>#VALUE!</v>
      </c>
      <c r="B652" s="243">
        <v>649</v>
      </c>
      <c r="C652" s="244"/>
      <c r="D652" s="258" t="str">
        <f t="shared" si="86"/>
        <v/>
      </c>
      <c r="E652" s="236"/>
      <c r="F652" s="236"/>
      <c r="G652" s="244"/>
      <c r="H652" s="259" t="str">
        <f t="shared" si="87"/>
        <v/>
      </c>
      <c r="I652" s="236"/>
      <c r="J652" s="236"/>
      <c r="K652" s="236"/>
      <c r="L652" s="236"/>
      <c r="M652" s="311">
        <f t="shared" si="88"/>
        <v>0</v>
      </c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60" t="str">
        <f t="shared" si="90"/>
        <v>нет</v>
      </c>
      <c r="AM652" s="260" t="str">
        <f t="shared" si="92"/>
        <v>нет</v>
      </c>
      <c r="AN652" s="260">
        <f t="shared" si="89"/>
        <v>0</v>
      </c>
      <c r="AO652" s="260" t="e">
        <f t="shared" si="91"/>
        <v>#VALUE!</v>
      </c>
    </row>
    <row r="653" spans="1:41">
      <c r="A653" s="264" t="e">
        <f t="shared" si="93"/>
        <v>#VALUE!</v>
      </c>
      <c r="B653" s="243">
        <v>650</v>
      </c>
      <c r="C653" s="244"/>
      <c r="D653" s="258" t="str">
        <f t="shared" si="86"/>
        <v/>
      </c>
      <c r="E653" s="236"/>
      <c r="F653" s="236"/>
      <c r="G653" s="244"/>
      <c r="H653" s="259" t="str">
        <f t="shared" si="87"/>
        <v/>
      </c>
      <c r="I653" s="236"/>
      <c r="J653" s="236"/>
      <c r="K653" s="236"/>
      <c r="L653" s="236"/>
      <c r="M653" s="311">
        <f t="shared" si="88"/>
        <v>0</v>
      </c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60" t="str">
        <f t="shared" si="90"/>
        <v>нет</v>
      </c>
      <c r="AM653" s="260" t="str">
        <f t="shared" si="92"/>
        <v>нет</v>
      </c>
      <c r="AN653" s="260">
        <f t="shared" si="89"/>
        <v>0</v>
      </c>
      <c r="AO653" s="260" t="e">
        <f t="shared" si="91"/>
        <v>#VALUE!</v>
      </c>
    </row>
    <row r="654" spans="1:41">
      <c r="A654" s="264" t="e">
        <f t="shared" si="93"/>
        <v>#VALUE!</v>
      </c>
      <c r="B654" s="243">
        <v>651</v>
      </c>
      <c r="C654" s="244"/>
      <c r="D654" s="258" t="str">
        <f t="shared" si="86"/>
        <v/>
      </c>
      <c r="E654" s="236"/>
      <c r="F654" s="236"/>
      <c r="G654" s="244"/>
      <c r="H654" s="259" t="str">
        <f t="shared" si="87"/>
        <v/>
      </c>
      <c r="I654" s="236"/>
      <c r="J654" s="236"/>
      <c r="K654" s="236"/>
      <c r="L654" s="236"/>
      <c r="M654" s="311">
        <f t="shared" si="88"/>
        <v>0</v>
      </c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60" t="str">
        <f t="shared" si="90"/>
        <v>нет</v>
      </c>
      <c r="AM654" s="260" t="str">
        <f t="shared" si="92"/>
        <v>нет</v>
      </c>
      <c r="AN654" s="260">
        <f t="shared" si="89"/>
        <v>0</v>
      </c>
      <c r="AO654" s="260" t="e">
        <f t="shared" si="91"/>
        <v>#VALUE!</v>
      </c>
    </row>
    <row r="655" spans="1:41">
      <c r="A655" s="264" t="e">
        <f t="shared" si="93"/>
        <v>#VALUE!</v>
      </c>
      <c r="B655" s="243">
        <v>652</v>
      </c>
      <c r="C655" s="244"/>
      <c r="D655" s="258" t="str">
        <f t="shared" si="86"/>
        <v/>
      </c>
      <c r="E655" s="236"/>
      <c r="F655" s="236"/>
      <c r="G655" s="244"/>
      <c r="H655" s="259" t="str">
        <f t="shared" si="87"/>
        <v/>
      </c>
      <c r="I655" s="236"/>
      <c r="J655" s="236"/>
      <c r="K655" s="236"/>
      <c r="L655" s="236"/>
      <c r="M655" s="311">
        <f t="shared" si="88"/>
        <v>0</v>
      </c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60" t="str">
        <f t="shared" si="90"/>
        <v>нет</v>
      </c>
      <c r="AM655" s="260" t="str">
        <f t="shared" si="92"/>
        <v>нет</v>
      </c>
      <c r="AN655" s="260">
        <f t="shared" si="89"/>
        <v>0</v>
      </c>
      <c r="AO655" s="260" t="e">
        <f t="shared" si="91"/>
        <v>#VALUE!</v>
      </c>
    </row>
    <row r="656" spans="1:41">
      <c r="A656" s="264" t="e">
        <f t="shared" si="93"/>
        <v>#VALUE!</v>
      </c>
      <c r="B656" s="243">
        <v>653</v>
      </c>
      <c r="C656" s="244"/>
      <c r="D656" s="258" t="str">
        <f t="shared" si="86"/>
        <v/>
      </c>
      <c r="E656" s="236"/>
      <c r="F656" s="236"/>
      <c r="G656" s="244"/>
      <c r="H656" s="259" t="str">
        <f t="shared" si="87"/>
        <v/>
      </c>
      <c r="I656" s="236"/>
      <c r="J656" s="236"/>
      <c r="K656" s="236"/>
      <c r="L656" s="236"/>
      <c r="M656" s="311">
        <f t="shared" si="88"/>
        <v>0</v>
      </c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60" t="str">
        <f t="shared" si="90"/>
        <v>нет</v>
      </c>
      <c r="AM656" s="260" t="str">
        <f t="shared" si="92"/>
        <v>нет</v>
      </c>
      <c r="AN656" s="260">
        <f t="shared" si="89"/>
        <v>0</v>
      </c>
      <c r="AO656" s="260" t="e">
        <f t="shared" si="91"/>
        <v>#VALUE!</v>
      </c>
    </row>
    <row r="657" spans="1:41">
      <c r="A657" s="264" t="e">
        <f t="shared" si="93"/>
        <v>#VALUE!</v>
      </c>
      <c r="B657" s="243">
        <v>654</v>
      </c>
      <c r="C657" s="244"/>
      <c r="D657" s="258" t="str">
        <f t="shared" si="86"/>
        <v/>
      </c>
      <c r="E657" s="236"/>
      <c r="F657" s="236"/>
      <c r="G657" s="244"/>
      <c r="H657" s="259" t="str">
        <f t="shared" si="87"/>
        <v/>
      </c>
      <c r="I657" s="236"/>
      <c r="J657" s="236"/>
      <c r="K657" s="236"/>
      <c r="L657" s="236"/>
      <c r="M657" s="311">
        <f t="shared" si="88"/>
        <v>0</v>
      </c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60" t="str">
        <f t="shared" si="90"/>
        <v>нет</v>
      </c>
      <c r="AM657" s="260" t="str">
        <f t="shared" si="92"/>
        <v>нет</v>
      </c>
      <c r="AN657" s="260">
        <f t="shared" si="89"/>
        <v>0</v>
      </c>
      <c r="AO657" s="260" t="e">
        <f t="shared" si="91"/>
        <v>#VALUE!</v>
      </c>
    </row>
    <row r="658" spans="1:41">
      <c r="A658" s="264" t="e">
        <f t="shared" si="93"/>
        <v>#VALUE!</v>
      </c>
      <c r="B658" s="243">
        <v>655</v>
      </c>
      <c r="C658" s="244"/>
      <c r="D658" s="258" t="str">
        <f t="shared" si="86"/>
        <v/>
      </c>
      <c r="E658" s="236"/>
      <c r="F658" s="236"/>
      <c r="G658" s="244"/>
      <c r="H658" s="259" t="str">
        <f t="shared" si="87"/>
        <v/>
      </c>
      <c r="I658" s="236"/>
      <c r="J658" s="236"/>
      <c r="K658" s="236"/>
      <c r="L658" s="236"/>
      <c r="M658" s="311">
        <f t="shared" si="88"/>
        <v>0</v>
      </c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60" t="str">
        <f t="shared" si="90"/>
        <v>нет</v>
      </c>
      <c r="AM658" s="260" t="str">
        <f t="shared" si="92"/>
        <v>нет</v>
      </c>
      <c r="AN658" s="260">
        <f t="shared" si="89"/>
        <v>0</v>
      </c>
      <c r="AO658" s="260" t="e">
        <f t="shared" si="91"/>
        <v>#VALUE!</v>
      </c>
    </row>
    <row r="659" spans="1:41">
      <c r="A659" s="264" t="e">
        <f t="shared" si="93"/>
        <v>#VALUE!</v>
      </c>
      <c r="B659" s="243">
        <v>656</v>
      </c>
      <c r="C659" s="244"/>
      <c r="D659" s="258" t="str">
        <f t="shared" si="86"/>
        <v/>
      </c>
      <c r="E659" s="236"/>
      <c r="F659" s="236"/>
      <c r="G659" s="244"/>
      <c r="H659" s="259" t="str">
        <f t="shared" si="87"/>
        <v/>
      </c>
      <c r="I659" s="236"/>
      <c r="J659" s="236"/>
      <c r="K659" s="236"/>
      <c r="L659" s="236"/>
      <c r="M659" s="311">
        <f t="shared" si="88"/>
        <v>0</v>
      </c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60" t="str">
        <f t="shared" si="90"/>
        <v>нет</v>
      </c>
      <c r="AM659" s="260" t="str">
        <f t="shared" si="92"/>
        <v>нет</v>
      </c>
      <c r="AN659" s="260">
        <f t="shared" si="89"/>
        <v>0</v>
      </c>
      <c r="AO659" s="260" t="e">
        <f t="shared" si="91"/>
        <v>#VALUE!</v>
      </c>
    </row>
    <row r="660" spans="1:41">
      <c r="A660" s="264" t="e">
        <f t="shared" si="93"/>
        <v>#VALUE!</v>
      </c>
      <c r="B660" s="243">
        <v>657</v>
      </c>
      <c r="C660" s="244"/>
      <c r="D660" s="258" t="str">
        <f t="shared" si="86"/>
        <v/>
      </c>
      <c r="E660" s="236"/>
      <c r="F660" s="236"/>
      <c r="G660" s="244"/>
      <c r="H660" s="259" t="str">
        <f t="shared" si="87"/>
        <v/>
      </c>
      <c r="I660" s="236"/>
      <c r="J660" s="236"/>
      <c r="K660" s="236"/>
      <c r="L660" s="236"/>
      <c r="M660" s="311">
        <f t="shared" si="88"/>
        <v>0</v>
      </c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B660" s="236"/>
      <c r="AC660" s="236"/>
      <c r="AD660" s="236"/>
      <c r="AE660" s="236"/>
      <c r="AF660" s="236"/>
      <c r="AG660" s="236"/>
      <c r="AH660" s="236"/>
      <c r="AI660" s="236"/>
      <c r="AJ660" s="236"/>
      <c r="AK660" s="236"/>
      <c r="AL660" s="260" t="str">
        <f t="shared" si="90"/>
        <v>нет</v>
      </c>
      <c r="AM660" s="260" t="str">
        <f t="shared" si="92"/>
        <v>нет</v>
      </c>
      <c r="AN660" s="260">
        <f t="shared" si="89"/>
        <v>0</v>
      </c>
      <c r="AO660" s="260" t="e">
        <f t="shared" si="91"/>
        <v>#VALUE!</v>
      </c>
    </row>
    <row r="661" spans="1:41">
      <c r="A661" s="264" t="e">
        <f t="shared" si="93"/>
        <v>#VALUE!</v>
      </c>
      <c r="B661" s="243">
        <v>658</v>
      </c>
      <c r="C661" s="244"/>
      <c r="D661" s="258" t="str">
        <f t="shared" si="86"/>
        <v/>
      </c>
      <c r="E661" s="236"/>
      <c r="F661" s="236"/>
      <c r="G661" s="244"/>
      <c r="H661" s="259" t="str">
        <f t="shared" si="87"/>
        <v/>
      </c>
      <c r="I661" s="236"/>
      <c r="J661" s="236"/>
      <c r="K661" s="236"/>
      <c r="L661" s="236"/>
      <c r="M661" s="311">
        <f t="shared" si="88"/>
        <v>0</v>
      </c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60" t="str">
        <f t="shared" si="90"/>
        <v>нет</v>
      </c>
      <c r="AM661" s="260" t="str">
        <f t="shared" si="92"/>
        <v>нет</v>
      </c>
      <c r="AN661" s="260">
        <f t="shared" si="89"/>
        <v>0</v>
      </c>
      <c r="AO661" s="260" t="e">
        <f t="shared" si="91"/>
        <v>#VALUE!</v>
      </c>
    </row>
    <row r="662" spans="1:41">
      <c r="A662" s="264" t="e">
        <f t="shared" si="93"/>
        <v>#VALUE!</v>
      </c>
      <c r="B662" s="243">
        <v>659</v>
      </c>
      <c r="C662" s="244"/>
      <c r="D662" s="258" t="str">
        <f t="shared" si="86"/>
        <v/>
      </c>
      <c r="E662" s="236"/>
      <c r="F662" s="236"/>
      <c r="G662" s="244"/>
      <c r="H662" s="259" t="str">
        <f t="shared" si="87"/>
        <v/>
      </c>
      <c r="I662" s="236"/>
      <c r="J662" s="236"/>
      <c r="K662" s="236"/>
      <c r="L662" s="236"/>
      <c r="M662" s="311">
        <f t="shared" si="88"/>
        <v>0</v>
      </c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60" t="str">
        <f t="shared" si="90"/>
        <v>нет</v>
      </c>
      <c r="AM662" s="260" t="str">
        <f t="shared" si="92"/>
        <v>нет</v>
      </c>
      <c r="AN662" s="260">
        <f t="shared" si="89"/>
        <v>0</v>
      </c>
      <c r="AO662" s="260" t="e">
        <f t="shared" si="91"/>
        <v>#VALUE!</v>
      </c>
    </row>
    <row r="663" spans="1:41">
      <c r="A663" s="264" t="e">
        <f t="shared" si="93"/>
        <v>#VALUE!</v>
      </c>
      <c r="B663" s="243">
        <v>660</v>
      </c>
      <c r="C663" s="244"/>
      <c r="D663" s="258" t="str">
        <f t="shared" si="86"/>
        <v/>
      </c>
      <c r="E663" s="236"/>
      <c r="F663" s="236"/>
      <c r="G663" s="244"/>
      <c r="H663" s="259" t="str">
        <f t="shared" si="87"/>
        <v/>
      </c>
      <c r="I663" s="236"/>
      <c r="J663" s="236"/>
      <c r="K663" s="236"/>
      <c r="L663" s="236"/>
      <c r="M663" s="311">
        <f t="shared" si="88"/>
        <v>0</v>
      </c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60" t="str">
        <f t="shared" si="90"/>
        <v>нет</v>
      </c>
      <c r="AM663" s="260" t="str">
        <f t="shared" si="92"/>
        <v>нет</v>
      </c>
      <c r="AN663" s="260">
        <f t="shared" si="89"/>
        <v>0</v>
      </c>
      <c r="AO663" s="260" t="e">
        <f t="shared" si="91"/>
        <v>#VALUE!</v>
      </c>
    </row>
    <row r="664" spans="1:41">
      <c r="A664" s="264" t="e">
        <f t="shared" si="93"/>
        <v>#VALUE!</v>
      </c>
      <c r="B664" s="243">
        <v>661</v>
      </c>
      <c r="C664" s="244"/>
      <c r="D664" s="258" t="str">
        <f t="shared" si="86"/>
        <v/>
      </c>
      <c r="E664" s="236"/>
      <c r="F664" s="236"/>
      <c r="G664" s="244"/>
      <c r="H664" s="259" t="str">
        <f t="shared" si="87"/>
        <v/>
      </c>
      <c r="I664" s="236"/>
      <c r="J664" s="236"/>
      <c r="K664" s="236"/>
      <c r="L664" s="236"/>
      <c r="M664" s="311">
        <f t="shared" si="88"/>
        <v>0</v>
      </c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60" t="str">
        <f t="shared" si="90"/>
        <v>нет</v>
      </c>
      <c r="AM664" s="260" t="str">
        <f t="shared" si="92"/>
        <v>нет</v>
      </c>
      <c r="AN664" s="260">
        <f t="shared" si="89"/>
        <v>0</v>
      </c>
      <c r="AO664" s="260" t="e">
        <f t="shared" si="91"/>
        <v>#VALUE!</v>
      </c>
    </row>
    <row r="665" spans="1:41">
      <c r="A665" s="264" t="e">
        <f t="shared" si="93"/>
        <v>#VALUE!</v>
      </c>
      <c r="B665" s="243">
        <v>662</v>
      </c>
      <c r="C665" s="244"/>
      <c r="D665" s="258" t="str">
        <f t="shared" si="86"/>
        <v/>
      </c>
      <c r="E665" s="236"/>
      <c r="F665" s="236"/>
      <c r="G665" s="244"/>
      <c r="H665" s="259" t="str">
        <f t="shared" si="87"/>
        <v/>
      </c>
      <c r="I665" s="236"/>
      <c r="J665" s="236"/>
      <c r="K665" s="236"/>
      <c r="L665" s="236"/>
      <c r="M665" s="311">
        <f t="shared" si="88"/>
        <v>0</v>
      </c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B665" s="236"/>
      <c r="AC665" s="236"/>
      <c r="AD665" s="236"/>
      <c r="AE665" s="236"/>
      <c r="AF665" s="236"/>
      <c r="AG665" s="236"/>
      <c r="AH665" s="236"/>
      <c r="AI665" s="236"/>
      <c r="AJ665" s="236"/>
      <c r="AK665" s="236"/>
      <c r="AL665" s="260" t="str">
        <f t="shared" si="90"/>
        <v>нет</v>
      </c>
      <c r="AM665" s="260" t="str">
        <f t="shared" si="92"/>
        <v>нет</v>
      </c>
      <c r="AN665" s="260">
        <f t="shared" si="89"/>
        <v>0</v>
      </c>
      <c r="AO665" s="260" t="e">
        <f t="shared" si="91"/>
        <v>#VALUE!</v>
      </c>
    </row>
    <row r="666" spans="1:41">
      <c r="A666" s="264" t="e">
        <f t="shared" si="93"/>
        <v>#VALUE!</v>
      </c>
      <c r="B666" s="243">
        <v>663</v>
      </c>
      <c r="C666" s="244"/>
      <c r="D666" s="258" t="str">
        <f t="shared" si="86"/>
        <v/>
      </c>
      <c r="E666" s="236"/>
      <c r="F666" s="236"/>
      <c r="G666" s="244"/>
      <c r="H666" s="259" t="str">
        <f t="shared" si="87"/>
        <v/>
      </c>
      <c r="I666" s="236"/>
      <c r="J666" s="236"/>
      <c r="K666" s="236"/>
      <c r="L666" s="236"/>
      <c r="M666" s="311">
        <f t="shared" si="88"/>
        <v>0</v>
      </c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60" t="str">
        <f t="shared" si="90"/>
        <v>нет</v>
      </c>
      <c r="AM666" s="260" t="str">
        <f t="shared" si="92"/>
        <v>нет</v>
      </c>
      <c r="AN666" s="260">
        <f t="shared" si="89"/>
        <v>0</v>
      </c>
      <c r="AO666" s="260" t="e">
        <f t="shared" si="91"/>
        <v>#VALUE!</v>
      </c>
    </row>
    <row r="667" spans="1:41">
      <c r="A667" s="264" t="e">
        <f t="shared" si="93"/>
        <v>#VALUE!</v>
      </c>
      <c r="B667" s="243">
        <v>664</v>
      </c>
      <c r="C667" s="244"/>
      <c r="D667" s="258" t="str">
        <f t="shared" si="86"/>
        <v/>
      </c>
      <c r="E667" s="236"/>
      <c r="F667" s="236"/>
      <c r="G667" s="244"/>
      <c r="H667" s="259" t="str">
        <f t="shared" si="87"/>
        <v/>
      </c>
      <c r="I667" s="236"/>
      <c r="J667" s="236"/>
      <c r="K667" s="236"/>
      <c r="L667" s="236"/>
      <c r="M667" s="311">
        <f t="shared" si="88"/>
        <v>0</v>
      </c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60" t="str">
        <f t="shared" si="90"/>
        <v>нет</v>
      </c>
      <c r="AM667" s="260" t="str">
        <f t="shared" si="92"/>
        <v>нет</v>
      </c>
      <c r="AN667" s="260">
        <f t="shared" si="89"/>
        <v>0</v>
      </c>
      <c r="AO667" s="260" t="e">
        <f t="shared" si="91"/>
        <v>#VALUE!</v>
      </c>
    </row>
    <row r="668" spans="1:41">
      <c r="A668" s="264" t="e">
        <f t="shared" si="93"/>
        <v>#VALUE!</v>
      </c>
      <c r="B668" s="243">
        <v>665</v>
      </c>
      <c r="C668" s="244"/>
      <c r="D668" s="258" t="str">
        <f t="shared" si="86"/>
        <v/>
      </c>
      <c r="E668" s="236"/>
      <c r="F668" s="236"/>
      <c r="G668" s="244"/>
      <c r="H668" s="259" t="str">
        <f t="shared" si="87"/>
        <v/>
      </c>
      <c r="I668" s="236"/>
      <c r="J668" s="236"/>
      <c r="K668" s="236"/>
      <c r="L668" s="236"/>
      <c r="M668" s="311">
        <f t="shared" si="88"/>
        <v>0</v>
      </c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60" t="str">
        <f t="shared" si="90"/>
        <v>нет</v>
      </c>
      <c r="AM668" s="260" t="str">
        <f t="shared" si="92"/>
        <v>нет</v>
      </c>
      <c r="AN668" s="260">
        <f t="shared" si="89"/>
        <v>0</v>
      </c>
      <c r="AO668" s="260" t="e">
        <f t="shared" si="91"/>
        <v>#VALUE!</v>
      </c>
    </row>
    <row r="669" spans="1:41">
      <c r="A669" s="264" t="e">
        <f t="shared" si="93"/>
        <v>#VALUE!</v>
      </c>
      <c r="B669" s="243">
        <v>666</v>
      </c>
      <c r="C669" s="244"/>
      <c r="D669" s="258" t="str">
        <f t="shared" si="86"/>
        <v/>
      </c>
      <c r="E669" s="236"/>
      <c r="F669" s="236"/>
      <c r="G669" s="244"/>
      <c r="H669" s="259" t="str">
        <f t="shared" si="87"/>
        <v/>
      </c>
      <c r="I669" s="236"/>
      <c r="J669" s="236"/>
      <c r="K669" s="236"/>
      <c r="L669" s="236"/>
      <c r="M669" s="311">
        <f t="shared" si="88"/>
        <v>0</v>
      </c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60" t="str">
        <f t="shared" si="90"/>
        <v>нет</v>
      </c>
      <c r="AM669" s="260" t="str">
        <f t="shared" si="92"/>
        <v>нет</v>
      </c>
      <c r="AN669" s="260">
        <f t="shared" si="89"/>
        <v>0</v>
      </c>
      <c r="AO669" s="260" t="e">
        <f t="shared" si="91"/>
        <v>#VALUE!</v>
      </c>
    </row>
    <row r="670" spans="1:41">
      <c r="A670" s="264" t="e">
        <f t="shared" si="93"/>
        <v>#VALUE!</v>
      </c>
      <c r="B670" s="243">
        <v>667</v>
      </c>
      <c r="C670" s="244"/>
      <c r="D670" s="258" t="str">
        <f t="shared" si="86"/>
        <v/>
      </c>
      <c r="E670" s="236"/>
      <c r="F670" s="236"/>
      <c r="G670" s="244"/>
      <c r="H670" s="259" t="str">
        <f t="shared" si="87"/>
        <v/>
      </c>
      <c r="I670" s="236"/>
      <c r="J670" s="236"/>
      <c r="K670" s="236"/>
      <c r="L670" s="236"/>
      <c r="M670" s="311">
        <f t="shared" si="88"/>
        <v>0</v>
      </c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60" t="str">
        <f t="shared" si="90"/>
        <v>нет</v>
      </c>
      <c r="AM670" s="260" t="str">
        <f t="shared" si="92"/>
        <v>нет</v>
      </c>
      <c r="AN670" s="260">
        <f t="shared" si="89"/>
        <v>0</v>
      </c>
      <c r="AO670" s="260" t="e">
        <f t="shared" si="91"/>
        <v>#VALUE!</v>
      </c>
    </row>
    <row r="671" spans="1:41">
      <c r="A671" s="264" t="e">
        <f t="shared" si="93"/>
        <v>#VALUE!</v>
      </c>
      <c r="B671" s="243">
        <v>668</v>
      </c>
      <c r="C671" s="244"/>
      <c r="D671" s="258" t="str">
        <f t="shared" si="86"/>
        <v/>
      </c>
      <c r="E671" s="236"/>
      <c r="F671" s="236"/>
      <c r="G671" s="244"/>
      <c r="H671" s="259" t="str">
        <f t="shared" si="87"/>
        <v/>
      </c>
      <c r="I671" s="236"/>
      <c r="J671" s="236"/>
      <c r="K671" s="236"/>
      <c r="L671" s="236"/>
      <c r="M671" s="311">
        <f t="shared" si="88"/>
        <v>0</v>
      </c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60" t="str">
        <f t="shared" si="90"/>
        <v>нет</v>
      </c>
      <c r="AM671" s="260" t="str">
        <f t="shared" si="92"/>
        <v>нет</v>
      </c>
      <c r="AN671" s="260">
        <f t="shared" si="89"/>
        <v>0</v>
      </c>
      <c r="AO671" s="260" t="e">
        <f t="shared" si="91"/>
        <v>#VALUE!</v>
      </c>
    </row>
    <row r="672" spans="1:41">
      <c r="A672" s="264" t="e">
        <f t="shared" si="93"/>
        <v>#VALUE!</v>
      </c>
      <c r="B672" s="243">
        <v>669</v>
      </c>
      <c r="C672" s="244"/>
      <c r="D672" s="258" t="str">
        <f t="shared" si="86"/>
        <v/>
      </c>
      <c r="E672" s="236"/>
      <c r="F672" s="236"/>
      <c r="G672" s="244"/>
      <c r="H672" s="259" t="str">
        <f t="shared" si="87"/>
        <v/>
      </c>
      <c r="I672" s="236"/>
      <c r="J672" s="236"/>
      <c r="K672" s="236"/>
      <c r="L672" s="236"/>
      <c r="M672" s="311">
        <f t="shared" si="88"/>
        <v>0</v>
      </c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60" t="str">
        <f t="shared" si="90"/>
        <v>нет</v>
      </c>
      <c r="AM672" s="260" t="str">
        <f t="shared" si="92"/>
        <v>нет</v>
      </c>
      <c r="AN672" s="260">
        <f t="shared" si="89"/>
        <v>0</v>
      </c>
      <c r="AO672" s="260" t="e">
        <f t="shared" si="91"/>
        <v>#VALUE!</v>
      </c>
    </row>
    <row r="673" spans="1:41">
      <c r="A673" s="264" t="e">
        <f t="shared" si="93"/>
        <v>#VALUE!</v>
      </c>
      <c r="B673" s="243">
        <v>670</v>
      </c>
      <c r="C673" s="244"/>
      <c r="D673" s="258" t="str">
        <f t="shared" si="86"/>
        <v/>
      </c>
      <c r="E673" s="236"/>
      <c r="F673" s="236"/>
      <c r="G673" s="244"/>
      <c r="H673" s="259" t="str">
        <f t="shared" si="87"/>
        <v/>
      </c>
      <c r="I673" s="236"/>
      <c r="J673" s="236"/>
      <c r="K673" s="236"/>
      <c r="L673" s="236"/>
      <c r="M673" s="311">
        <f t="shared" si="88"/>
        <v>0</v>
      </c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B673" s="236"/>
      <c r="AC673" s="236"/>
      <c r="AD673" s="236"/>
      <c r="AE673" s="236"/>
      <c r="AF673" s="236"/>
      <c r="AG673" s="236"/>
      <c r="AH673" s="236"/>
      <c r="AI673" s="236"/>
      <c r="AJ673" s="236"/>
      <c r="AK673" s="236"/>
      <c r="AL673" s="260" t="str">
        <f t="shared" si="90"/>
        <v>нет</v>
      </c>
      <c r="AM673" s="260" t="str">
        <f t="shared" si="92"/>
        <v>нет</v>
      </c>
      <c r="AN673" s="260">
        <f t="shared" si="89"/>
        <v>0</v>
      </c>
      <c r="AO673" s="260" t="e">
        <f t="shared" si="91"/>
        <v>#VALUE!</v>
      </c>
    </row>
    <row r="674" spans="1:41">
      <c r="A674" s="264" t="e">
        <f t="shared" si="93"/>
        <v>#VALUE!</v>
      </c>
      <c r="B674" s="243">
        <v>671</v>
      </c>
      <c r="C674" s="244"/>
      <c r="D674" s="258" t="str">
        <f t="shared" si="86"/>
        <v/>
      </c>
      <c r="E674" s="236"/>
      <c r="F674" s="236"/>
      <c r="G674" s="244"/>
      <c r="H674" s="259" t="str">
        <f t="shared" si="87"/>
        <v/>
      </c>
      <c r="I674" s="236"/>
      <c r="J674" s="236"/>
      <c r="K674" s="236"/>
      <c r="L674" s="236"/>
      <c r="M674" s="311">
        <f t="shared" si="88"/>
        <v>0</v>
      </c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60" t="str">
        <f t="shared" si="90"/>
        <v>нет</v>
      </c>
      <c r="AM674" s="260" t="str">
        <f t="shared" si="92"/>
        <v>нет</v>
      </c>
      <c r="AN674" s="260">
        <f t="shared" si="89"/>
        <v>0</v>
      </c>
      <c r="AO674" s="260" t="e">
        <f t="shared" si="91"/>
        <v>#VALUE!</v>
      </c>
    </row>
    <row r="675" spans="1:41">
      <c r="A675" s="264" t="e">
        <f t="shared" si="93"/>
        <v>#VALUE!</v>
      </c>
      <c r="B675" s="243">
        <v>672</v>
      </c>
      <c r="C675" s="244"/>
      <c r="D675" s="258" t="str">
        <f t="shared" si="86"/>
        <v/>
      </c>
      <c r="E675" s="236"/>
      <c r="F675" s="236"/>
      <c r="G675" s="244"/>
      <c r="H675" s="259" t="str">
        <f t="shared" si="87"/>
        <v/>
      </c>
      <c r="I675" s="236"/>
      <c r="J675" s="236"/>
      <c r="K675" s="236"/>
      <c r="L675" s="236"/>
      <c r="M675" s="311">
        <f t="shared" si="88"/>
        <v>0</v>
      </c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60" t="str">
        <f t="shared" si="90"/>
        <v>нет</v>
      </c>
      <c r="AM675" s="260" t="str">
        <f t="shared" si="92"/>
        <v>нет</v>
      </c>
      <c r="AN675" s="260">
        <f t="shared" si="89"/>
        <v>0</v>
      </c>
      <c r="AO675" s="260" t="e">
        <f t="shared" si="91"/>
        <v>#VALUE!</v>
      </c>
    </row>
    <row r="676" spans="1:41">
      <c r="A676" s="264" t="e">
        <f t="shared" si="93"/>
        <v>#VALUE!</v>
      </c>
      <c r="B676" s="243">
        <v>673</v>
      </c>
      <c r="C676" s="244"/>
      <c r="D676" s="258" t="str">
        <f t="shared" si="86"/>
        <v/>
      </c>
      <c r="E676" s="236"/>
      <c r="F676" s="236"/>
      <c r="G676" s="244"/>
      <c r="H676" s="259" t="str">
        <f t="shared" si="87"/>
        <v/>
      </c>
      <c r="I676" s="236"/>
      <c r="J676" s="236"/>
      <c r="K676" s="236"/>
      <c r="L676" s="236"/>
      <c r="M676" s="311">
        <f t="shared" si="88"/>
        <v>0</v>
      </c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60" t="str">
        <f t="shared" si="90"/>
        <v>нет</v>
      </c>
      <c r="AM676" s="260" t="str">
        <f t="shared" si="92"/>
        <v>нет</v>
      </c>
      <c r="AN676" s="260">
        <f t="shared" si="89"/>
        <v>0</v>
      </c>
      <c r="AO676" s="260" t="e">
        <f t="shared" si="91"/>
        <v>#VALUE!</v>
      </c>
    </row>
    <row r="677" spans="1:41">
      <c r="A677" s="264" t="e">
        <f t="shared" si="93"/>
        <v>#VALUE!</v>
      </c>
      <c r="B677" s="243">
        <v>674</v>
      </c>
      <c r="C677" s="244"/>
      <c r="D677" s="258" t="str">
        <f t="shared" si="86"/>
        <v/>
      </c>
      <c r="E677" s="236"/>
      <c r="F677" s="236"/>
      <c r="G677" s="244"/>
      <c r="H677" s="259" t="str">
        <f t="shared" si="87"/>
        <v/>
      </c>
      <c r="I677" s="236"/>
      <c r="J677" s="236"/>
      <c r="K677" s="236"/>
      <c r="L677" s="236"/>
      <c r="M677" s="311">
        <f t="shared" si="88"/>
        <v>0</v>
      </c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60" t="str">
        <f t="shared" si="90"/>
        <v>нет</v>
      </c>
      <c r="AM677" s="260" t="str">
        <f t="shared" si="92"/>
        <v>нет</v>
      </c>
      <c r="AN677" s="260">
        <f t="shared" si="89"/>
        <v>0</v>
      </c>
      <c r="AO677" s="260" t="e">
        <f t="shared" si="91"/>
        <v>#VALUE!</v>
      </c>
    </row>
    <row r="678" spans="1:41">
      <c r="A678" s="264" t="e">
        <f t="shared" si="93"/>
        <v>#VALUE!</v>
      </c>
      <c r="B678" s="243">
        <v>675</v>
      </c>
      <c r="C678" s="244"/>
      <c r="D678" s="258" t="str">
        <f t="shared" si="86"/>
        <v/>
      </c>
      <c r="E678" s="236"/>
      <c r="F678" s="236"/>
      <c r="G678" s="244"/>
      <c r="H678" s="259" t="str">
        <f t="shared" si="87"/>
        <v/>
      </c>
      <c r="I678" s="236"/>
      <c r="J678" s="236"/>
      <c r="K678" s="236"/>
      <c r="L678" s="236"/>
      <c r="M678" s="311">
        <f t="shared" si="88"/>
        <v>0</v>
      </c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60" t="str">
        <f t="shared" si="90"/>
        <v>нет</v>
      </c>
      <c r="AM678" s="260" t="str">
        <f t="shared" si="92"/>
        <v>нет</v>
      </c>
      <c r="AN678" s="260">
        <f t="shared" si="89"/>
        <v>0</v>
      </c>
      <c r="AO678" s="260" t="e">
        <f t="shared" si="91"/>
        <v>#VALUE!</v>
      </c>
    </row>
    <row r="679" spans="1:41">
      <c r="A679" s="264" t="e">
        <f t="shared" si="93"/>
        <v>#VALUE!</v>
      </c>
      <c r="B679" s="243">
        <v>676</v>
      </c>
      <c r="C679" s="244"/>
      <c r="D679" s="258" t="str">
        <f t="shared" si="86"/>
        <v/>
      </c>
      <c r="E679" s="236"/>
      <c r="F679" s="236"/>
      <c r="G679" s="244"/>
      <c r="H679" s="259" t="str">
        <f t="shared" si="87"/>
        <v/>
      </c>
      <c r="I679" s="236"/>
      <c r="J679" s="236"/>
      <c r="K679" s="236"/>
      <c r="L679" s="236"/>
      <c r="M679" s="311">
        <f t="shared" si="88"/>
        <v>0</v>
      </c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B679" s="236"/>
      <c r="AC679" s="236"/>
      <c r="AD679" s="236"/>
      <c r="AE679" s="236"/>
      <c r="AF679" s="236"/>
      <c r="AG679" s="236"/>
      <c r="AH679" s="236"/>
      <c r="AI679" s="236"/>
      <c r="AJ679" s="236"/>
      <c r="AK679" s="236"/>
      <c r="AL679" s="260" t="str">
        <f t="shared" si="90"/>
        <v>нет</v>
      </c>
      <c r="AM679" s="260" t="str">
        <f t="shared" si="92"/>
        <v>нет</v>
      </c>
      <c r="AN679" s="260">
        <f t="shared" si="89"/>
        <v>0</v>
      </c>
      <c r="AO679" s="260" t="e">
        <f t="shared" si="91"/>
        <v>#VALUE!</v>
      </c>
    </row>
    <row r="680" spans="1:41">
      <c r="A680" s="264" t="e">
        <f t="shared" si="93"/>
        <v>#VALUE!</v>
      </c>
      <c r="B680" s="243">
        <v>677</v>
      </c>
      <c r="C680" s="244"/>
      <c r="D680" s="258" t="str">
        <f t="shared" si="86"/>
        <v/>
      </c>
      <c r="E680" s="236"/>
      <c r="F680" s="236"/>
      <c r="G680" s="244"/>
      <c r="H680" s="259" t="str">
        <f t="shared" si="87"/>
        <v/>
      </c>
      <c r="I680" s="236"/>
      <c r="J680" s="236"/>
      <c r="K680" s="236"/>
      <c r="L680" s="236"/>
      <c r="M680" s="311">
        <f t="shared" si="88"/>
        <v>0</v>
      </c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60" t="str">
        <f t="shared" si="90"/>
        <v>нет</v>
      </c>
      <c r="AM680" s="260" t="str">
        <f t="shared" si="92"/>
        <v>нет</v>
      </c>
      <c r="AN680" s="260">
        <f t="shared" si="89"/>
        <v>0</v>
      </c>
      <c r="AO680" s="260" t="e">
        <f t="shared" si="91"/>
        <v>#VALUE!</v>
      </c>
    </row>
    <row r="681" spans="1:41">
      <c r="A681" s="264" t="e">
        <f t="shared" si="93"/>
        <v>#VALUE!</v>
      </c>
      <c r="B681" s="243">
        <v>678</v>
      </c>
      <c r="C681" s="244"/>
      <c r="D681" s="258" t="str">
        <f t="shared" si="86"/>
        <v/>
      </c>
      <c r="E681" s="236"/>
      <c r="F681" s="236"/>
      <c r="G681" s="244"/>
      <c r="H681" s="259" t="str">
        <f t="shared" si="87"/>
        <v/>
      </c>
      <c r="I681" s="236"/>
      <c r="J681" s="236"/>
      <c r="K681" s="236"/>
      <c r="L681" s="236"/>
      <c r="M681" s="311">
        <f t="shared" si="88"/>
        <v>0</v>
      </c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60" t="str">
        <f t="shared" si="90"/>
        <v>нет</v>
      </c>
      <c r="AM681" s="260" t="str">
        <f t="shared" si="92"/>
        <v>нет</v>
      </c>
      <c r="AN681" s="260">
        <f t="shared" si="89"/>
        <v>0</v>
      </c>
      <c r="AO681" s="260" t="e">
        <f t="shared" si="91"/>
        <v>#VALUE!</v>
      </c>
    </row>
    <row r="682" spans="1:41">
      <c r="A682" s="264" t="e">
        <f t="shared" si="93"/>
        <v>#VALUE!</v>
      </c>
      <c r="B682" s="243">
        <v>679</v>
      </c>
      <c r="C682" s="244"/>
      <c r="D682" s="258" t="str">
        <f t="shared" si="86"/>
        <v/>
      </c>
      <c r="E682" s="236"/>
      <c r="F682" s="236"/>
      <c r="G682" s="244"/>
      <c r="H682" s="259" t="str">
        <f t="shared" si="87"/>
        <v/>
      </c>
      <c r="I682" s="236"/>
      <c r="J682" s="236"/>
      <c r="K682" s="236"/>
      <c r="L682" s="236"/>
      <c r="M682" s="311">
        <f t="shared" si="88"/>
        <v>0</v>
      </c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60" t="str">
        <f t="shared" si="90"/>
        <v>нет</v>
      </c>
      <c r="AM682" s="260" t="str">
        <f t="shared" si="92"/>
        <v>нет</v>
      </c>
      <c r="AN682" s="260">
        <f t="shared" si="89"/>
        <v>0</v>
      </c>
      <c r="AO682" s="260" t="e">
        <f t="shared" si="91"/>
        <v>#VALUE!</v>
      </c>
    </row>
    <row r="683" spans="1:41">
      <c r="A683" s="264" t="e">
        <f t="shared" si="93"/>
        <v>#VALUE!</v>
      </c>
      <c r="B683" s="243">
        <v>680</v>
      </c>
      <c r="C683" s="244"/>
      <c r="D683" s="258" t="str">
        <f t="shared" si="86"/>
        <v/>
      </c>
      <c r="E683" s="236"/>
      <c r="F683" s="236"/>
      <c r="G683" s="244"/>
      <c r="H683" s="259" t="str">
        <f t="shared" si="87"/>
        <v/>
      </c>
      <c r="I683" s="236"/>
      <c r="J683" s="236"/>
      <c r="K683" s="236"/>
      <c r="L683" s="236"/>
      <c r="M683" s="311">
        <f t="shared" si="88"/>
        <v>0</v>
      </c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60" t="str">
        <f t="shared" si="90"/>
        <v>нет</v>
      </c>
      <c r="AM683" s="260" t="str">
        <f t="shared" si="92"/>
        <v>нет</v>
      </c>
      <c r="AN683" s="260">
        <f t="shared" si="89"/>
        <v>0</v>
      </c>
      <c r="AO683" s="260" t="e">
        <f t="shared" si="91"/>
        <v>#VALUE!</v>
      </c>
    </row>
    <row r="684" spans="1:41">
      <c r="A684" s="264" t="e">
        <f t="shared" si="93"/>
        <v>#VALUE!</v>
      </c>
      <c r="B684" s="243">
        <v>681</v>
      </c>
      <c r="C684" s="244"/>
      <c r="D684" s="258" t="str">
        <f t="shared" si="86"/>
        <v/>
      </c>
      <c r="E684" s="236"/>
      <c r="F684" s="236"/>
      <c r="G684" s="244"/>
      <c r="H684" s="259" t="str">
        <f t="shared" si="87"/>
        <v/>
      </c>
      <c r="I684" s="236"/>
      <c r="J684" s="236"/>
      <c r="K684" s="236"/>
      <c r="L684" s="236"/>
      <c r="M684" s="311">
        <f t="shared" si="88"/>
        <v>0</v>
      </c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60" t="str">
        <f t="shared" si="90"/>
        <v>нет</v>
      </c>
      <c r="AM684" s="260" t="str">
        <f t="shared" si="92"/>
        <v>нет</v>
      </c>
      <c r="AN684" s="260">
        <f t="shared" si="89"/>
        <v>0</v>
      </c>
      <c r="AO684" s="260" t="e">
        <f t="shared" si="91"/>
        <v>#VALUE!</v>
      </c>
    </row>
    <row r="685" spans="1:41">
      <c r="A685" s="264" t="e">
        <f t="shared" si="93"/>
        <v>#VALUE!</v>
      </c>
      <c r="B685" s="243">
        <v>682</v>
      </c>
      <c r="C685" s="244"/>
      <c r="D685" s="258" t="str">
        <f t="shared" si="86"/>
        <v/>
      </c>
      <c r="E685" s="236"/>
      <c r="F685" s="236"/>
      <c r="G685" s="244"/>
      <c r="H685" s="259" t="str">
        <f t="shared" si="87"/>
        <v/>
      </c>
      <c r="I685" s="236"/>
      <c r="J685" s="236"/>
      <c r="K685" s="236"/>
      <c r="L685" s="236"/>
      <c r="M685" s="311">
        <f t="shared" si="88"/>
        <v>0</v>
      </c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60" t="str">
        <f t="shared" si="90"/>
        <v>нет</v>
      </c>
      <c r="AM685" s="260" t="str">
        <f t="shared" si="92"/>
        <v>нет</v>
      </c>
      <c r="AN685" s="260">
        <f t="shared" si="89"/>
        <v>0</v>
      </c>
      <c r="AO685" s="260" t="e">
        <f t="shared" si="91"/>
        <v>#VALUE!</v>
      </c>
    </row>
    <row r="686" spans="1:41">
      <c r="A686" s="264" t="e">
        <f t="shared" si="93"/>
        <v>#VALUE!</v>
      </c>
      <c r="B686" s="243">
        <v>683</v>
      </c>
      <c r="C686" s="244"/>
      <c r="D686" s="258" t="str">
        <f t="shared" si="86"/>
        <v/>
      </c>
      <c r="E686" s="236"/>
      <c r="F686" s="236"/>
      <c r="G686" s="244"/>
      <c r="H686" s="259" t="str">
        <f t="shared" si="87"/>
        <v/>
      </c>
      <c r="I686" s="236"/>
      <c r="J686" s="236"/>
      <c r="K686" s="236"/>
      <c r="L686" s="236"/>
      <c r="M686" s="311">
        <f t="shared" si="88"/>
        <v>0</v>
      </c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60" t="str">
        <f t="shared" si="90"/>
        <v>нет</v>
      </c>
      <c r="AM686" s="260" t="str">
        <f t="shared" si="92"/>
        <v>нет</v>
      </c>
      <c r="AN686" s="260">
        <f t="shared" si="89"/>
        <v>0</v>
      </c>
      <c r="AO686" s="260" t="e">
        <f t="shared" si="91"/>
        <v>#VALUE!</v>
      </c>
    </row>
    <row r="687" spans="1:41">
      <c r="A687" s="264" t="e">
        <f t="shared" si="93"/>
        <v>#VALUE!</v>
      </c>
      <c r="B687" s="243">
        <v>684</v>
      </c>
      <c r="C687" s="244"/>
      <c r="D687" s="258" t="str">
        <f t="shared" si="86"/>
        <v/>
      </c>
      <c r="E687" s="236"/>
      <c r="F687" s="236"/>
      <c r="G687" s="244"/>
      <c r="H687" s="259" t="str">
        <f t="shared" si="87"/>
        <v/>
      </c>
      <c r="I687" s="236"/>
      <c r="J687" s="236"/>
      <c r="K687" s="236"/>
      <c r="L687" s="236"/>
      <c r="M687" s="311">
        <f t="shared" si="88"/>
        <v>0</v>
      </c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60" t="str">
        <f t="shared" si="90"/>
        <v>нет</v>
      </c>
      <c r="AM687" s="260" t="str">
        <f t="shared" si="92"/>
        <v>нет</v>
      </c>
      <c r="AN687" s="260">
        <f t="shared" si="89"/>
        <v>0</v>
      </c>
      <c r="AO687" s="260" t="e">
        <f t="shared" si="91"/>
        <v>#VALUE!</v>
      </c>
    </row>
    <row r="688" spans="1:41">
      <c r="A688" s="264" t="e">
        <f t="shared" si="93"/>
        <v>#VALUE!</v>
      </c>
      <c r="B688" s="243">
        <v>685</v>
      </c>
      <c r="C688" s="244"/>
      <c r="D688" s="258" t="str">
        <f t="shared" si="86"/>
        <v/>
      </c>
      <c r="E688" s="236"/>
      <c r="F688" s="236"/>
      <c r="G688" s="244"/>
      <c r="H688" s="259" t="str">
        <f t="shared" si="87"/>
        <v/>
      </c>
      <c r="I688" s="236"/>
      <c r="J688" s="236"/>
      <c r="K688" s="236"/>
      <c r="L688" s="236"/>
      <c r="M688" s="311">
        <f t="shared" si="88"/>
        <v>0</v>
      </c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60" t="str">
        <f t="shared" si="90"/>
        <v>нет</v>
      </c>
      <c r="AM688" s="260" t="str">
        <f t="shared" si="92"/>
        <v>нет</v>
      </c>
      <c r="AN688" s="260">
        <f t="shared" si="89"/>
        <v>0</v>
      </c>
      <c r="AO688" s="260" t="e">
        <f t="shared" si="91"/>
        <v>#VALUE!</v>
      </c>
    </row>
    <row r="689" spans="1:41">
      <c r="A689" s="264" t="e">
        <f t="shared" si="93"/>
        <v>#VALUE!</v>
      </c>
      <c r="B689" s="243">
        <v>686</v>
      </c>
      <c r="C689" s="244"/>
      <c r="D689" s="258" t="str">
        <f t="shared" si="86"/>
        <v/>
      </c>
      <c r="E689" s="236"/>
      <c r="F689" s="236"/>
      <c r="G689" s="244"/>
      <c r="H689" s="259" t="str">
        <f t="shared" si="87"/>
        <v/>
      </c>
      <c r="I689" s="236"/>
      <c r="J689" s="236"/>
      <c r="K689" s="236"/>
      <c r="L689" s="236"/>
      <c r="M689" s="311">
        <f t="shared" si="88"/>
        <v>0</v>
      </c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60" t="str">
        <f t="shared" si="90"/>
        <v>нет</v>
      </c>
      <c r="AM689" s="260" t="str">
        <f t="shared" si="92"/>
        <v>нет</v>
      </c>
      <c r="AN689" s="260">
        <f t="shared" si="89"/>
        <v>0</v>
      </c>
      <c r="AO689" s="260" t="e">
        <f t="shared" si="91"/>
        <v>#VALUE!</v>
      </c>
    </row>
    <row r="690" spans="1:41">
      <c r="A690" s="264" t="e">
        <f t="shared" si="93"/>
        <v>#VALUE!</v>
      </c>
      <c r="B690" s="243">
        <v>687</v>
      </c>
      <c r="C690" s="244"/>
      <c r="D690" s="258" t="str">
        <f t="shared" si="86"/>
        <v/>
      </c>
      <c r="E690" s="236"/>
      <c r="F690" s="236"/>
      <c r="G690" s="244"/>
      <c r="H690" s="259" t="str">
        <f t="shared" si="87"/>
        <v/>
      </c>
      <c r="I690" s="236"/>
      <c r="J690" s="236"/>
      <c r="K690" s="236"/>
      <c r="L690" s="236"/>
      <c r="M690" s="311">
        <f t="shared" si="88"/>
        <v>0</v>
      </c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60" t="str">
        <f t="shared" si="90"/>
        <v>нет</v>
      </c>
      <c r="AM690" s="260" t="str">
        <f t="shared" si="92"/>
        <v>нет</v>
      </c>
      <c r="AN690" s="260">
        <f t="shared" si="89"/>
        <v>0</v>
      </c>
      <c r="AO690" s="260" t="e">
        <f t="shared" si="91"/>
        <v>#VALUE!</v>
      </c>
    </row>
    <row r="691" spans="1:41">
      <c r="A691" s="264" t="e">
        <f t="shared" si="93"/>
        <v>#VALUE!</v>
      </c>
      <c r="B691" s="243">
        <v>688</v>
      </c>
      <c r="C691" s="244"/>
      <c r="D691" s="258" t="str">
        <f t="shared" si="86"/>
        <v/>
      </c>
      <c r="E691" s="236"/>
      <c r="F691" s="236"/>
      <c r="G691" s="244"/>
      <c r="H691" s="259" t="str">
        <f t="shared" si="87"/>
        <v/>
      </c>
      <c r="I691" s="236"/>
      <c r="J691" s="236"/>
      <c r="K691" s="236"/>
      <c r="L691" s="236"/>
      <c r="M691" s="311">
        <f t="shared" si="88"/>
        <v>0</v>
      </c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60" t="str">
        <f t="shared" si="90"/>
        <v>нет</v>
      </c>
      <c r="AM691" s="260" t="str">
        <f t="shared" si="92"/>
        <v>нет</v>
      </c>
      <c r="AN691" s="260">
        <f t="shared" si="89"/>
        <v>0</v>
      </c>
      <c r="AO691" s="260" t="e">
        <f t="shared" si="91"/>
        <v>#VALUE!</v>
      </c>
    </row>
    <row r="692" spans="1:41">
      <c r="A692" s="264" t="e">
        <f t="shared" si="93"/>
        <v>#VALUE!</v>
      </c>
      <c r="B692" s="243">
        <v>689</v>
      </c>
      <c r="C692" s="244"/>
      <c r="D692" s="258" t="str">
        <f t="shared" si="86"/>
        <v/>
      </c>
      <c r="E692" s="236"/>
      <c r="F692" s="236"/>
      <c r="G692" s="244"/>
      <c r="H692" s="259" t="str">
        <f t="shared" si="87"/>
        <v/>
      </c>
      <c r="I692" s="236"/>
      <c r="J692" s="236"/>
      <c r="K692" s="236"/>
      <c r="L692" s="236"/>
      <c r="M692" s="311">
        <f t="shared" si="88"/>
        <v>0</v>
      </c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60" t="str">
        <f t="shared" si="90"/>
        <v>нет</v>
      </c>
      <c r="AM692" s="260" t="str">
        <f t="shared" si="92"/>
        <v>нет</v>
      </c>
      <c r="AN692" s="260">
        <f t="shared" si="89"/>
        <v>0</v>
      </c>
      <c r="AO692" s="260" t="e">
        <f t="shared" si="91"/>
        <v>#VALUE!</v>
      </c>
    </row>
    <row r="693" spans="1:41">
      <c r="A693" s="264" t="e">
        <f t="shared" si="93"/>
        <v>#VALUE!</v>
      </c>
      <c r="B693" s="243">
        <v>690</v>
      </c>
      <c r="C693" s="244"/>
      <c r="D693" s="258" t="str">
        <f t="shared" si="86"/>
        <v/>
      </c>
      <c r="E693" s="236"/>
      <c r="F693" s="236"/>
      <c r="G693" s="244"/>
      <c r="H693" s="259" t="str">
        <f t="shared" si="87"/>
        <v/>
      </c>
      <c r="I693" s="236"/>
      <c r="J693" s="236"/>
      <c r="K693" s="236"/>
      <c r="L693" s="236"/>
      <c r="M693" s="311">
        <f t="shared" si="88"/>
        <v>0</v>
      </c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60" t="str">
        <f t="shared" si="90"/>
        <v>нет</v>
      </c>
      <c r="AM693" s="260" t="str">
        <f t="shared" si="92"/>
        <v>нет</v>
      </c>
      <c r="AN693" s="260">
        <f t="shared" si="89"/>
        <v>0</v>
      </c>
      <c r="AO693" s="260" t="e">
        <f t="shared" si="91"/>
        <v>#VALUE!</v>
      </c>
    </row>
    <row r="694" spans="1:41">
      <c r="A694" s="264" t="e">
        <f t="shared" si="93"/>
        <v>#VALUE!</v>
      </c>
      <c r="B694" s="243">
        <v>691</v>
      </c>
      <c r="C694" s="244"/>
      <c r="D694" s="258" t="str">
        <f t="shared" si="86"/>
        <v/>
      </c>
      <c r="E694" s="236"/>
      <c r="F694" s="236"/>
      <c r="G694" s="244"/>
      <c r="H694" s="259" t="str">
        <f t="shared" si="87"/>
        <v/>
      </c>
      <c r="I694" s="236"/>
      <c r="J694" s="236"/>
      <c r="K694" s="236"/>
      <c r="L694" s="236"/>
      <c r="M694" s="311">
        <f t="shared" si="88"/>
        <v>0</v>
      </c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60" t="str">
        <f t="shared" si="90"/>
        <v>нет</v>
      </c>
      <c r="AM694" s="260" t="str">
        <f t="shared" si="92"/>
        <v>нет</v>
      </c>
      <c r="AN694" s="260">
        <f t="shared" si="89"/>
        <v>0</v>
      </c>
      <c r="AO694" s="260" t="e">
        <f t="shared" si="91"/>
        <v>#VALUE!</v>
      </c>
    </row>
    <row r="695" spans="1:41">
      <c r="A695" s="264" t="e">
        <f t="shared" si="93"/>
        <v>#VALUE!</v>
      </c>
      <c r="B695" s="243">
        <v>692</v>
      </c>
      <c r="C695" s="244"/>
      <c r="D695" s="258" t="str">
        <f t="shared" si="86"/>
        <v/>
      </c>
      <c r="E695" s="236"/>
      <c r="F695" s="236"/>
      <c r="G695" s="244"/>
      <c r="H695" s="259" t="str">
        <f t="shared" si="87"/>
        <v/>
      </c>
      <c r="I695" s="236"/>
      <c r="J695" s="236"/>
      <c r="K695" s="236"/>
      <c r="L695" s="236"/>
      <c r="M695" s="311">
        <f t="shared" si="88"/>
        <v>0</v>
      </c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60" t="str">
        <f t="shared" si="90"/>
        <v>нет</v>
      </c>
      <c r="AM695" s="260" t="str">
        <f t="shared" si="92"/>
        <v>нет</v>
      </c>
      <c r="AN695" s="260">
        <f t="shared" si="89"/>
        <v>0</v>
      </c>
      <c r="AO695" s="260" t="e">
        <f t="shared" si="91"/>
        <v>#VALUE!</v>
      </c>
    </row>
    <row r="696" spans="1:41">
      <c r="A696" s="264" t="e">
        <f t="shared" si="93"/>
        <v>#VALUE!</v>
      </c>
      <c r="B696" s="243">
        <v>693</v>
      </c>
      <c r="C696" s="244"/>
      <c r="D696" s="258" t="str">
        <f t="shared" si="86"/>
        <v/>
      </c>
      <c r="E696" s="236"/>
      <c r="F696" s="236"/>
      <c r="G696" s="244"/>
      <c r="H696" s="259" t="str">
        <f t="shared" si="87"/>
        <v/>
      </c>
      <c r="I696" s="236"/>
      <c r="J696" s="236"/>
      <c r="K696" s="236"/>
      <c r="L696" s="236"/>
      <c r="M696" s="311">
        <f t="shared" si="88"/>
        <v>0</v>
      </c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60" t="str">
        <f t="shared" si="90"/>
        <v>нет</v>
      </c>
      <c r="AM696" s="260" t="str">
        <f t="shared" si="92"/>
        <v>нет</v>
      </c>
      <c r="AN696" s="260">
        <f t="shared" si="89"/>
        <v>0</v>
      </c>
      <c r="AO696" s="260" t="e">
        <f t="shared" si="91"/>
        <v>#VALUE!</v>
      </c>
    </row>
    <row r="697" spans="1:41">
      <c r="A697" s="264" t="e">
        <f t="shared" si="93"/>
        <v>#VALUE!</v>
      </c>
      <c r="B697" s="243">
        <v>694</v>
      </c>
      <c r="C697" s="244"/>
      <c r="D697" s="258" t="str">
        <f t="shared" si="86"/>
        <v/>
      </c>
      <c r="E697" s="236"/>
      <c r="F697" s="236"/>
      <c r="G697" s="244"/>
      <c r="H697" s="259" t="str">
        <f t="shared" si="87"/>
        <v/>
      </c>
      <c r="I697" s="236"/>
      <c r="J697" s="236"/>
      <c r="K697" s="236"/>
      <c r="L697" s="236"/>
      <c r="M697" s="311">
        <f t="shared" si="88"/>
        <v>0</v>
      </c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60" t="str">
        <f t="shared" si="90"/>
        <v>нет</v>
      </c>
      <c r="AM697" s="260" t="str">
        <f t="shared" si="92"/>
        <v>нет</v>
      </c>
      <c r="AN697" s="260">
        <f t="shared" si="89"/>
        <v>0</v>
      </c>
      <c r="AO697" s="260" t="e">
        <f t="shared" si="91"/>
        <v>#VALUE!</v>
      </c>
    </row>
    <row r="698" spans="1:41">
      <c r="A698" s="264" t="e">
        <f t="shared" si="93"/>
        <v>#VALUE!</v>
      </c>
      <c r="B698" s="243">
        <v>695</v>
      </c>
      <c r="C698" s="244"/>
      <c r="D698" s="258" t="str">
        <f t="shared" si="86"/>
        <v/>
      </c>
      <c r="E698" s="236"/>
      <c r="F698" s="236"/>
      <c r="G698" s="244"/>
      <c r="H698" s="259" t="str">
        <f t="shared" si="87"/>
        <v/>
      </c>
      <c r="I698" s="236"/>
      <c r="J698" s="236"/>
      <c r="K698" s="236"/>
      <c r="L698" s="236"/>
      <c r="M698" s="311">
        <f t="shared" si="88"/>
        <v>0</v>
      </c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60" t="str">
        <f t="shared" si="90"/>
        <v>нет</v>
      </c>
      <c r="AM698" s="260" t="str">
        <f t="shared" si="92"/>
        <v>нет</v>
      </c>
      <c r="AN698" s="260">
        <f t="shared" si="89"/>
        <v>0</v>
      </c>
      <c r="AO698" s="260" t="e">
        <f t="shared" si="91"/>
        <v>#VALUE!</v>
      </c>
    </row>
    <row r="699" spans="1:41">
      <c r="A699" s="264" t="e">
        <f t="shared" si="93"/>
        <v>#VALUE!</v>
      </c>
      <c r="B699" s="243">
        <v>696</v>
      </c>
      <c r="C699" s="244"/>
      <c r="D699" s="258" t="str">
        <f t="shared" si="86"/>
        <v/>
      </c>
      <c r="E699" s="236"/>
      <c r="F699" s="236"/>
      <c r="G699" s="244"/>
      <c r="H699" s="259" t="str">
        <f t="shared" si="87"/>
        <v/>
      </c>
      <c r="I699" s="236"/>
      <c r="J699" s="236"/>
      <c r="K699" s="236"/>
      <c r="L699" s="236"/>
      <c r="M699" s="311">
        <f t="shared" si="88"/>
        <v>0</v>
      </c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60" t="str">
        <f t="shared" si="90"/>
        <v>нет</v>
      </c>
      <c r="AM699" s="260" t="str">
        <f t="shared" si="92"/>
        <v>нет</v>
      </c>
      <c r="AN699" s="260">
        <f t="shared" si="89"/>
        <v>0</v>
      </c>
      <c r="AO699" s="260" t="e">
        <f t="shared" si="91"/>
        <v>#VALUE!</v>
      </c>
    </row>
    <row r="700" spans="1:41">
      <c r="A700" s="264" t="e">
        <f t="shared" si="93"/>
        <v>#VALUE!</v>
      </c>
      <c r="B700" s="243">
        <v>697</v>
      </c>
      <c r="C700" s="244"/>
      <c r="D700" s="258" t="str">
        <f t="shared" si="86"/>
        <v/>
      </c>
      <c r="E700" s="236"/>
      <c r="F700" s="236"/>
      <c r="G700" s="244"/>
      <c r="H700" s="259" t="str">
        <f t="shared" si="87"/>
        <v/>
      </c>
      <c r="I700" s="236"/>
      <c r="J700" s="236"/>
      <c r="K700" s="236"/>
      <c r="L700" s="236"/>
      <c r="M700" s="311">
        <f t="shared" si="88"/>
        <v>0</v>
      </c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60" t="str">
        <f t="shared" si="90"/>
        <v>нет</v>
      </c>
      <c r="AM700" s="260" t="str">
        <f t="shared" si="92"/>
        <v>нет</v>
      </c>
      <c r="AN700" s="260">
        <f t="shared" si="89"/>
        <v>0</v>
      </c>
      <c r="AO700" s="260" t="e">
        <f t="shared" si="91"/>
        <v>#VALUE!</v>
      </c>
    </row>
    <row r="701" spans="1:41">
      <c r="A701" s="264" t="e">
        <f t="shared" si="93"/>
        <v>#VALUE!</v>
      </c>
      <c r="B701" s="243">
        <v>698</v>
      </c>
      <c r="C701" s="244"/>
      <c r="D701" s="258" t="str">
        <f t="shared" si="86"/>
        <v/>
      </c>
      <c r="E701" s="236"/>
      <c r="F701" s="236"/>
      <c r="G701" s="244"/>
      <c r="H701" s="259" t="str">
        <f t="shared" si="87"/>
        <v/>
      </c>
      <c r="I701" s="236"/>
      <c r="J701" s="236"/>
      <c r="K701" s="236"/>
      <c r="L701" s="236"/>
      <c r="M701" s="311">
        <f t="shared" si="88"/>
        <v>0</v>
      </c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60" t="str">
        <f t="shared" si="90"/>
        <v>нет</v>
      </c>
      <c r="AM701" s="260" t="str">
        <f t="shared" si="92"/>
        <v>нет</v>
      </c>
      <c r="AN701" s="260">
        <f t="shared" si="89"/>
        <v>0</v>
      </c>
      <c r="AO701" s="260" t="e">
        <f t="shared" si="91"/>
        <v>#VALUE!</v>
      </c>
    </row>
    <row r="702" spans="1:41">
      <c r="A702" s="264" t="e">
        <f t="shared" si="93"/>
        <v>#VALUE!</v>
      </c>
      <c r="B702" s="243">
        <v>699</v>
      </c>
      <c r="C702" s="244"/>
      <c r="D702" s="258" t="str">
        <f t="shared" si="86"/>
        <v/>
      </c>
      <c r="E702" s="236"/>
      <c r="F702" s="236"/>
      <c r="G702" s="244"/>
      <c r="H702" s="259" t="str">
        <f t="shared" si="87"/>
        <v/>
      </c>
      <c r="I702" s="236"/>
      <c r="J702" s="236"/>
      <c r="K702" s="236"/>
      <c r="L702" s="236"/>
      <c r="M702" s="311">
        <f t="shared" si="88"/>
        <v>0</v>
      </c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B702" s="236"/>
      <c r="AC702" s="236"/>
      <c r="AD702" s="236"/>
      <c r="AE702" s="236"/>
      <c r="AF702" s="236"/>
      <c r="AG702" s="236"/>
      <c r="AH702" s="236"/>
      <c r="AI702" s="236"/>
      <c r="AJ702" s="236"/>
      <c r="AK702" s="236"/>
      <c r="AL702" s="260" t="str">
        <f t="shared" si="90"/>
        <v>нет</v>
      </c>
      <c r="AM702" s="260" t="str">
        <f t="shared" si="92"/>
        <v>нет</v>
      </c>
      <c r="AN702" s="260">
        <f t="shared" si="89"/>
        <v>0</v>
      </c>
      <c r="AO702" s="260" t="e">
        <f t="shared" si="91"/>
        <v>#VALUE!</v>
      </c>
    </row>
    <row r="703" spans="1:41">
      <c r="A703" s="264" t="e">
        <f t="shared" si="93"/>
        <v>#VALUE!</v>
      </c>
      <c r="B703" s="243">
        <v>700</v>
      </c>
      <c r="C703" s="244"/>
      <c r="D703" s="258" t="str">
        <f t="shared" ref="D703:D766" si="94">IFERROR(VLOOKUP(C703,msu,2,0),"")</f>
        <v/>
      </c>
      <c r="E703" s="236"/>
      <c r="F703" s="236"/>
      <c r="G703" s="244"/>
      <c r="H703" s="259" t="str">
        <f t="shared" ref="H703:H766" si="95">IFERROR(VLOOKUP(G703,oo,2,0),"")</f>
        <v/>
      </c>
      <c r="I703" s="236"/>
      <c r="J703" s="236"/>
      <c r="K703" s="236"/>
      <c r="L703" s="236"/>
      <c r="M703" s="311">
        <f t="shared" ref="M703:M766" si="96">COUNTA(N703:AK703)</f>
        <v>0</v>
      </c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60" t="str">
        <f t="shared" si="90"/>
        <v>нет</v>
      </c>
      <c r="AM703" s="260" t="str">
        <f t="shared" si="92"/>
        <v>нет</v>
      </c>
      <c r="AN703" s="260">
        <f t="shared" ref="AN703:AN766" si="97">COUNTIF(N703:AK703,"призер")+COUNTIF(N703:AK703,"победитель")</f>
        <v>0</v>
      </c>
      <c r="AO703" s="260" t="e">
        <f t="shared" si="91"/>
        <v>#VALUE!</v>
      </c>
    </row>
    <row r="704" spans="1:41">
      <c r="A704" s="264" t="e">
        <f t="shared" si="93"/>
        <v>#VALUE!</v>
      </c>
      <c r="B704" s="243">
        <v>701</v>
      </c>
      <c r="C704" s="244"/>
      <c r="D704" s="258" t="str">
        <f t="shared" si="94"/>
        <v/>
      </c>
      <c r="E704" s="236"/>
      <c r="F704" s="236"/>
      <c r="G704" s="244"/>
      <c r="H704" s="259" t="str">
        <f t="shared" si="95"/>
        <v/>
      </c>
      <c r="I704" s="236"/>
      <c r="J704" s="236"/>
      <c r="K704" s="236"/>
      <c r="L704" s="236"/>
      <c r="M704" s="311">
        <f t="shared" si="96"/>
        <v>0</v>
      </c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60" t="str">
        <f t="shared" si="90"/>
        <v>нет</v>
      </c>
      <c r="AM704" s="260" t="str">
        <f t="shared" si="92"/>
        <v>нет</v>
      </c>
      <c r="AN704" s="260">
        <f t="shared" si="97"/>
        <v>0</v>
      </c>
      <c r="AO704" s="260" t="e">
        <f t="shared" si="91"/>
        <v>#VALUE!</v>
      </c>
    </row>
    <row r="705" spans="1:41">
      <c r="A705" s="264" t="e">
        <f t="shared" si="93"/>
        <v>#VALUE!</v>
      </c>
      <c r="B705" s="243">
        <v>702</v>
      </c>
      <c r="C705" s="244"/>
      <c r="D705" s="258" t="str">
        <f t="shared" si="94"/>
        <v/>
      </c>
      <c r="E705" s="236"/>
      <c r="F705" s="236"/>
      <c r="G705" s="244"/>
      <c r="H705" s="259" t="str">
        <f t="shared" si="95"/>
        <v/>
      </c>
      <c r="I705" s="236"/>
      <c r="J705" s="236"/>
      <c r="K705" s="236"/>
      <c r="L705" s="236"/>
      <c r="M705" s="311">
        <f t="shared" si="96"/>
        <v>0</v>
      </c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60" t="str">
        <f t="shared" si="90"/>
        <v>нет</v>
      </c>
      <c r="AM705" s="260" t="str">
        <f t="shared" si="92"/>
        <v>нет</v>
      </c>
      <c r="AN705" s="260">
        <f t="shared" si="97"/>
        <v>0</v>
      </c>
      <c r="AO705" s="260" t="e">
        <f t="shared" si="91"/>
        <v>#VALUE!</v>
      </c>
    </row>
    <row r="706" spans="1:41">
      <c r="A706" s="264" t="e">
        <f t="shared" si="93"/>
        <v>#VALUE!</v>
      </c>
      <c r="B706" s="243">
        <v>703</v>
      </c>
      <c r="C706" s="244"/>
      <c r="D706" s="258" t="str">
        <f t="shared" si="94"/>
        <v/>
      </c>
      <c r="E706" s="236"/>
      <c r="F706" s="236"/>
      <c r="G706" s="244"/>
      <c r="H706" s="259" t="str">
        <f t="shared" si="95"/>
        <v/>
      </c>
      <c r="I706" s="236"/>
      <c r="J706" s="236"/>
      <c r="K706" s="236"/>
      <c r="L706" s="236"/>
      <c r="M706" s="311">
        <f t="shared" si="96"/>
        <v>0</v>
      </c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60" t="str">
        <f t="shared" si="90"/>
        <v>нет</v>
      </c>
      <c r="AM706" s="260" t="str">
        <f t="shared" si="92"/>
        <v>нет</v>
      </c>
      <c r="AN706" s="260">
        <f t="shared" si="97"/>
        <v>0</v>
      </c>
      <c r="AO706" s="260" t="e">
        <f t="shared" si="91"/>
        <v>#VALUE!</v>
      </c>
    </row>
    <row r="707" spans="1:41">
      <c r="A707" s="264" t="e">
        <f t="shared" si="93"/>
        <v>#VALUE!</v>
      </c>
      <c r="B707" s="243">
        <v>704</v>
      </c>
      <c r="C707" s="244"/>
      <c r="D707" s="258" t="str">
        <f t="shared" si="94"/>
        <v/>
      </c>
      <c r="E707" s="236"/>
      <c r="F707" s="236"/>
      <c r="G707" s="244"/>
      <c r="H707" s="259" t="str">
        <f t="shared" si="95"/>
        <v/>
      </c>
      <c r="I707" s="236"/>
      <c r="J707" s="236"/>
      <c r="K707" s="236"/>
      <c r="L707" s="236"/>
      <c r="M707" s="311">
        <f t="shared" si="96"/>
        <v>0</v>
      </c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236"/>
      <c r="AD707" s="236"/>
      <c r="AE707" s="236"/>
      <c r="AF707" s="236"/>
      <c r="AG707" s="236"/>
      <c r="AH707" s="236"/>
      <c r="AI707" s="236"/>
      <c r="AJ707" s="236"/>
      <c r="AK707" s="236"/>
      <c r="AL707" s="260" t="str">
        <f t="shared" si="90"/>
        <v>нет</v>
      </c>
      <c r="AM707" s="260" t="str">
        <f t="shared" si="92"/>
        <v>нет</v>
      </c>
      <c r="AN707" s="260">
        <f t="shared" si="97"/>
        <v>0</v>
      </c>
      <c r="AO707" s="260" t="e">
        <f t="shared" si="91"/>
        <v>#VALUE!</v>
      </c>
    </row>
    <row r="708" spans="1:41">
      <c r="A708" s="264" t="e">
        <f t="shared" si="93"/>
        <v>#VALUE!</v>
      </c>
      <c r="B708" s="243">
        <v>705</v>
      </c>
      <c r="C708" s="244"/>
      <c r="D708" s="258" t="str">
        <f t="shared" si="94"/>
        <v/>
      </c>
      <c r="E708" s="236"/>
      <c r="F708" s="236"/>
      <c r="G708" s="244"/>
      <c r="H708" s="259" t="str">
        <f t="shared" si="95"/>
        <v/>
      </c>
      <c r="I708" s="236"/>
      <c r="J708" s="236"/>
      <c r="K708" s="236"/>
      <c r="L708" s="236"/>
      <c r="M708" s="311">
        <f t="shared" si="96"/>
        <v>0</v>
      </c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60" t="str">
        <f t="shared" si="90"/>
        <v>нет</v>
      </c>
      <c r="AM708" s="260" t="str">
        <f t="shared" si="92"/>
        <v>нет</v>
      </c>
      <c r="AN708" s="260">
        <f t="shared" si="97"/>
        <v>0</v>
      </c>
      <c r="AO708" s="260" t="e">
        <f t="shared" si="91"/>
        <v>#VALUE!</v>
      </c>
    </row>
    <row r="709" spans="1:41">
      <c r="A709" s="264" t="e">
        <f t="shared" si="93"/>
        <v>#VALUE!</v>
      </c>
      <c r="B709" s="243">
        <v>706</v>
      </c>
      <c r="C709" s="244"/>
      <c r="D709" s="258" t="str">
        <f t="shared" si="94"/>
        <v/>
      </c>
      <c r="E709" s="236"/>
      <c r="F709" s="236"/>
      <c r="G709" s="244"/>
      <c r="H709" s="259" t="str">
        <f t="shared" si="95"/>
        <v/>
      </c>
      <c r="I709" s="236"/>
      <c r="J709" s="236"/>
      <c r="K709" s="236"/>
      <c r="L709" s="236"/>
      <c r="M709" s="311">
        <f t="shared" si="96"/>
        <v>0</v>
      </c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60" t="str">
        <f t="shared" ref="AL709:AL772" si="98">IF($I709&lt;5,"нет",IF($I709&gt;9,"нет","да"))</f>
        <v>нет</v>
      </c>
      <c r="AM709" s="260" t="str">
        <f t="shared" si="92"/>
        <v>нет</v>
      </c>
      <c r="AN709" s="260">
        <f t="shared" si="97"/>
        <v>0</v>
      </c>
      <c r="AO709" s="260" t="e">
        <f t="shared" ref="AO709:AO772" si="99">IF(LEN(G709)=5,LEFT(G709,1)+100,LEFT(G709,2)+100)</f>
        <v>#VALUE!</v>
      </c>
    </row>
    <row r="710" spans="1:41">
      <c r="A710" s="264" t="e">
        <f t="shared" si="93"/>
        <v>#VALUE!</v>
      </c>
      <c r="B710" s="243">
        <v>707</v>
      </c>
      <c r="C710" s="244"/>
      <c r="D710" s="258" t="str">
        <f t="shared" si="94"/>
        <v/>
      </c>
      <c r="E710" s="236"/>
      <c r="F710" s="236"/>
      <c r="G710" s="244"/>
      <c r="H710" s="259" t="str">
        <f t="shared" si="95"/>
        <v/>
      </c>
      <c r="I710" s="236"/>
      <c r="J710" s="236"/>
      <c r="K710" s="236"/>
      <c r="L710" s="236"/>
      <c r="M710" s="311">
        <f t="shared" si="96"/>
        <v>0</v>
      </c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60" t="str">
        <f t="shared" si="98"/>
        <v>нет</v>
      </c>
      <c r="AM710" s="260" t="str">
        <f t="shared" ref="AM710:AM773" si="100">IF($I710&lt;=9,"нет","да")</f>
        <v>нет</v>
      </c>
      <c r="AN710" s="260">
        <f t="shared" si="97"/>
        <v>0</v>
      </c>
      <c r="AO710" s="260" t="e">
        <f t="shared" si="99"/>
        <v>#VALUE!</v>
      </c>
    </row>
    <row r="711" spans="1:41">
      <c r="A711" s="264" t="e">
        <f t="shared" si="93"/>
        <v>#VALUE!</v>
      </c>
      <c r="B711" s="243">
        <v>708</v>
      </c>
      <c r="C711" s="244"/>
      <c r="D711" s="258" t="str">
        <f t="shared" si="94"/>
        <v/>
      </c>
      <c r="E711" s="236"/>
      <c r="F711" s="236"/>
      <c r="G711" s="244"/>
      <c r="H711" s="259" t="str">
        <f t="shared" si="95"/>
        <v/>
      </c>
      <c r="I711" s="236"/>
      <c r="J711" s="236"/>
      <c r="K711" s="236"/>
      <c r="L711" s="236"/>
      <c r="M711" s="311">
        <f t="shared" si="96"/>
        <v>0</v>
      </c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60" t="str">
        <f t="shared" si="98"/>
        <v>нет</v>
      </c>
      <c r="AM711" s="260" t="str">
        <f t="shared" si="100"/>
        <v>нет</v>
      </c>
      <c r="AN711" s="260">
        <f t="shared" si="97"/>
        <v>0</v>
      </c>
      <c r="AO711" s="260" t="e">
        <f t="shared" si="99"/>
        <v>#VALUE!</v>
      </c>
    </row>
    <row r="712" spans="1:41">
      <c r="A712" s="264" t="e">
        <f t="shared" ref="A712:A775" si="101">IF($AO712=$C712, "Код_ОО+МСУ_верно", "Требуется проверка кода ОО или МСУ, кроме 101, 102,103")</f>
        <v>#VALUE!</v>
      </c>
      <c r="B712" s="243">
        <v>709</v>
      </c>
      <c r="C712" s="244"/>
      <c r="D712" s="258" t="str">
        <f t="shared" si="94"/>
        <v/>
      </c>
      <c r="E712" s="236"/>
      <c r="F712" s="236"/>
      <c r="G712" s="244"/>
      <c r="H712" s="259" t="str">
        <f t="shared" si="95"/>
        <v/>
      </c>
      <c r="I712" s="236"/>
      <c r="J712" s="236"/>
      <c r="K712" s="236"/>
      <c r="L712" s="236"/>
      <c r="M712" s="311">
        <f t="shared" si="96"/>
        <v>0</v>
      </c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60" t="str">
        <f t="shared" si="98"/>
        <v>нет</v>
      </c>
      <c r="AM712" s="260" t="str">
        <f t="shared" si="100"/>
        <v>нет</v>
      </c>
      <c r="AN712" s="260">
        <f t="shared" si="97"/>
        <v>0</v>
      </c>
      <c r="AO712" s="260" t="e">
        <f t="shared" si="99"/>
        <v>#VALUE!</v>
      </c>
    </row>
    <row r="713" spans="1:41">
      <c r="A713" s="264" t="e">
        <f t="shared" si="101"/>
        <v>#VALUE!</v>
      </c>
      <c r="B713" s="243">
        <v>710</v>
      </c>
      <c r="C713" s="244"/>
      <c r="D713" s="258" t="str">
        <f t="shared" si="94"/>
        <v/>
      </c>
      <c r="E713" s="236"/>
      <c r="F713" s="236"/>
      <c r="G713" s="244"/>
      <c r="H713" s="259" t="str">
        <f t="shared" si="95"/>
        <v/>
      </c>
      <c r="I713" s="236"/>
      <c r="J713" s="236"/>
      <c r="K713" s="236"/>
      <c r="L713" s="236"/>
      <c r="M713" s="311">
        <f t="shared" si="96"/>
        <v>0</v>
      </c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60" t="str">
        <f t="shared" si="98"/>
        <v>нет</v>
      </c>
      <c r="AM713" s="260" t="str">
        <f t="shared" si="100"/>
        <v>нет</v>
      </c>
      <c r="AN713" s="260">
        <f t="shared" si="97"/>
        <v>0</v>
      </c>
      <c r="AO713" s="260" t="e">
        <f t="shared" si="99"/>
        <v>#VALUE!</v>
      </c>
    </row>
    <row r="714" spans="1:41">
      <c r="A714" s="264" t="e">
        <f t="shared" si="101"/>
        <v>#VALUE!</v>
      </c>
      <c r="B714" s="243">
        <v>711</v>
      </c>
      <c r="C714" s="244"/>
      <c r="D714" s="258" t="str">
        <f t="shared" si="94"/>
        <v/>
      </c>
      <c r="E714" s="236"/>
      <c r="F714" s="236"/>
      <c r="G714" s="244"/>
      <c r="H714" s="259" t="str">
        <f t="shared" si="95"/>
        <v/>
      </c>
      <c r="I714" s="236"/>
      <c r="J714" s="236"/>
      <c r="K714" s="236"/>
      <c r="L714" s="236"/>
      <c r="M714" s="311">
        <f t="shared" si="96"/>
        <v>0</v>
      </c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60" t="str">
        <f t="shared" si="98"/>
        <v>нет</v>
      </c>
      <c r="AM714" s="260" t="str">
        <f t="shared" si="100"/>
        <v>нет</v>
      </c>
      <c r="AN714" s="260">
        <f t="shared" si="97"/>
        <v>0</v>
      </c>
      <c r="AO714" s="260" t="e">
        <f t="shared" si="99"/>
        <v>#VALUE!</v>
      </c>
    </row>
    <row r="715" spans="1:41">
      <c r="A715" s="264" t="e">
        <f t="shared" si="101"/>
        <v>#VALUE!</v>
      </c>
      <c r="B715" s="243">
        <v>712</v>
      </c>
      <c r="C715" s="244"/>
      <c r="D715" s="258" t="str">
        <f t="shared" si="94"/>
        <v/>
      </c>
      <c r="E715" s="236"/>
      <c r="F715" s="236"/>
      <c r="G715" s="244"/>
      <c r="H715" s="259" t="str">
        <f t="shared" si="95"/>
        <v/>
      </c>
      <c r="I715" s="236"/>
      <c r="J715" s="236"/>
      <c r="K715" s="236"/>
      <c r="L715" s="236"/>
      <c r="M715" s="311">
        <f t="shared" si="96"/>
        <v>0</v>
      </c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  <c r="AG715" s="236"/>
      <c r="AH715" s="236"/>
      <c r="AI715" s="236"/>
      <c r="AJ715" s="236"/>
      <c r="AK715" s="236"/>
      <c r="AL715" s="260" t="str">
        <f t="shared" si="98"/>
        <v>нет</v>
      </c>
      <c r="AM715" s="260" t="str">
        <f t="shared" si="100"/>
        <v>нет</v>
      </c>
      <c r="AN715" s="260">
        <f t="shared" si="97"/>
        <v>0</v>
      </c>
      <c r="AO715" s="260" t="e">
        <f t="shared" si="99"/>
        <v>#VALUE!</v>
      </c>
    </row>
    <row r="716" spans="1:41">
      <c r="A716" s="264" t="e">
        <f t="shared" si="101"/>
        <v>#VALUE!</v>
      </c>
      <c r="B716" s="243">
        <v>713</v>
      </c>
      <c r="C716" s="244"/>
      <c r="D716" s="258" t="str">
        <f t="shared" si="94"/>
        <v/>
      </c>
      <c r="E716" s="236"/>
      <c r="F716" s="236"/>
      <c r="G716" s="244"/>
      <c r="H716" s="259" t="str">
        <f t="shared" si="95"/>
        <v/>
      </c>
      <c r="I716" s="236"/>
      <c r="J716" s="236"/>
      <c r="K716" s="236"/>
      <c r="L716" s="236"/>
      <c r="M716" s="311">
        <f t="shared" si="96"/>
        <v>0</v>
      </c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60" t="str">
        <f t="shared" si="98"/>
        <v>нет</v>
      </c>
      <c r="AM716" s="260" t="str">
        <f t="shared" si="100"/>
        <v>нет</v>
      </c>
      <c r="AN716" s="260">
        <f t="shared" si="97"/>
        <v>0</v>
      </c>
      <c r="AO716" s="260" t="e">
        <f t="shared" si="99"/>
        <v>#VALUE!</v>
      </c>
    </row>
    <row r="717" spans="1:41">
      <c r="A717" s="264" t="e">
        <f t="shared" si="101"/>
        <v>#VALUE!</v>
      </c>
      <c r="B717" s="243">
        <v>714</v>
      </c>
      <c r="C717" s="244"/>
      <c r="D717" s="258" t="str">
        <f t="shared" si="94"/>
        <v/>
      </c>
      <c r="E717" s="236"/>
      <c r="F717" s="236"/>
      <c r="G717" s="244"/>
      <c r="H717" s="259" t="str">
        <f t="shared" si="95"/>
        <v/>
      </c>
      <c r="I717" s="236"/>
      <c r="J717" s="236"/>
      <c r="K717" s="236"/>
      <c r="L717" s="236"/>
      <c r="M717" s="311">
        <f t="shared" si="96"/>
        <v>0</v>
      </c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60" t="str">
        <f t="shared" si="98"/>
        <v>нет</v>
      </c>
      <c r="AM717" s="260" t="str">
        <f t="shared" si="100"/>
        <v>нет</v>
      </c>
      <c r="AN717" s="260">
        <f t="shared" si="97"/>
        <v>0</v>
      </c>
      <c r="AO717" s="260" t="e">
        <f t="shared" si="99"/>
        <v>#VALUE!</v>
      </c>
    </row>
    <row r="718" spans="1:41">
      <c r="A718" s="264" t="e">
        <f t="shared" si="101"/>
        <v>#VALUE!</v>
      </c>
      <c r="B718" s="243">
        <v>715</v>
      </c>
      <c r="C718" s="244"/>
      <c r="D718" s="258" t="str">
        <f t="shared" si="94"/>
        <v/>
      </c>
      <c r="E718" s="236"/>
      <c r="F718" s="236"/>
      <c r="G718" s="244"/>
      <c r="H718" s="259" t="str">
        <f t="shared" si="95"/>
        <v/>
      </c>
      <c r="I718" s="236"/>
      <c r="J718" s="236"/>
      <c r="K718" s="236"/>
      <c r="L718" s="236"/>
      <c r="M718" s="311">
        <f t="shared" si="96"/>
        <v>0</v>
      </c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60" t="str">
        <f t="shared" si="98"/>
        <v>нет</v>
      </c>
      <c r="AM718" s="260" t="str">
        <f t="shared" si="100"/>
        <v>нет</v>
      </c>
      <c r="AN718" s="260">
        <f t="shared" si="97"/>
        <v>0</v>
      </c>
      <c r="AO718" s="260" t="e">
        <f t="shared" si="99"/>
        <v>#VALUE!</v>
      </c>
    </row>
    <row r="719" spans="1:41">
      <c r="A719" s="264" t="e">
        <f t="shared" si="101"/>
        <v>#VALUE!</v>
      </c>
      <c r="B719" s="243">
        <v>716</v>
      </c>
      <c r="C719" s="244"/>
      <c r="D719" s="258" t="str">
        <f t="shared" si="94"/>
        <v/>
      </c>
      <c r="E719" s="236"/>
      <c r="F719" s="236"/>
      <c r="G719" s="244"/>
      <c r="H719" s="259" t="str">
        <f t="shared" si="95"/>
        <v/>
      </c>
      <c r="I719" s="236"/>
      <c r="J719" s="236"/>
      <c r="K719" s="236"/>
      <c r="L719" s="236"/>
      <c r="M719" s="311">
        <f t="shared" si="96"/>
        <v>0</v>
      </c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60" t="str">
        <f t="shared" si="98"/>
        <v>нет</v>
      </c>
      <c r="AM719" s="260" t="str">
        <f t="shared" si="100"/>
        <v>нет</v>
      </c>
      <c r="AN719" s="260">
        <f t="shared" si="97"/>
        <v>0</v>
      </c>
      <c r="AO719" s="260" t="e">
        <f t="shared" si="99"/>
        <v>#VALUE!</v>
      </c>
    </row>
    <row r="720" spans="1:41">
      <c r="A720" s="264" t="e">
        <f t="shared" si="101"/>
        <v>#VALUE!</v>
      </c>
      <c r="B720" s="243">
        <v>717</v>
      </c>
      <c r="C720" s="244"/>
      <c r="D720" s="258" t="str">
        <f t="shared" si="94"/>
        <v/>
      </c>
      <c r="E720" s="236"/>
      <c r="F720" s="236"/>
      <c r="G720" s="244"/>
      <c r="H720" s="259" t="str">
        <f t="shared" si="95"/>
        <v/>
      </c>
      <c r="I720" s="236"/>
      <c r="J720" s="236"/>
      <c r="K720" s="236"/>
      <c r="L720" s="236"/>
      <c r="M720" s="311">
        <f t="shared" si="96"/>
        <v>0</v>
      </c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60" t="str">
        <f t="shared" si="98"/>
        <v>нет</v>
      </c>
      <c r="AM720" s="260" t="str">
        <f t="shared" si="100"/>
        <v>нет</v>
      </c>
      <c r="AN720" s="260">
        <f t="shared" si="97"/>
        <v>0</v>
      </c>
      <c r="AO720" s="260" t="e">
        <f t="shared" si="99"/>
        <v>#VALUE!</v>
      </c>
    </row>
    <row r="721" spans="1:41">
      <c r="A721" s="264" t="e">
        <f t="shared" si="101"/>
        <v>#VALUE!</v>
      </c>
      <c r="B721" s="243">
        <v>718</v>
      </c>
      <c r="C721" s="244"/>
      <c r="D721" s="258" t="str">
        <f t="shared" si="94"/>
        <v/>
      </c>
      <c r="E721" s="236"/>
      <c r="F721" s="236"/>
      <c r="G721" s="244"/>
      <c r="H721" s="259" t="str">
        <f t="shared" si="95"/>
        <v/>
      </c>
      <c r="I721" s="236"/>
      <c r="J721" s="236"/>
      <c r="K721" s="236"/>
      <c r="L721" s="236"/>
      <c r="M721" s="311">
        <f t="shared" si="96"/>
        <v>0</v>
      </c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  <c r="AG721" s="236"/>
      <c r="AH721" s="236"/>
      <c r="AI721" s="236"/>
      <c r="AJ721" s="236"/>
      <c r="AK721" s="236"/>
      <c r="AL721" s="260" t="str">
        <f t="shared" si="98"/>
        <v>нет</v>
      </c>
      <c r="AM721" s="260" t="str">
        <f t="shared" si="100"/>
        <v>нет</v>
      </c>
      <c r="AN721" s="260">
        <f t="shared" si="97"/>
        <v>0</v>
      </c>
      <c r="AO721" s="260" t="e">
        <f t="shared" si="99"/>
        <v>#VALUE!</v>
      </c>
    </row>
    <row r="722" spans="1:41">
      <c r="A722" s="264" t="e">
        <f t="shared" si="101"/>
        <v>#VALUE!</v>
      </c>
      <c r="B722" s="243">
        <v>719</v>
      </c>
      <c r="C722" s="244"/>
      <c r="D722" s="258" t="str">
        <f t="shared" si="94"/>
        <v/>
      </c>
      <c r="E722" s="236"/>
      <c r="F722" s="236"/>
      <c r="G722" s="244"/>
      <c r="H722" s="259" t="str">
        <f t="shared" si="95"/>
        <v/>
      </c>
      <c r="I722" s="236"/>
      <c r="J722" s="236"/>
      <c r="K722" s="236"/>
      <c r="L722" s="236"/>
      <c r="M722" s="311">
        <f t="shared" si="96"/>
        <v>0</v>
      </c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60" t="str">
        <f t="shared" si="98"/>
        <v>нет</v>
      </c>
      <c r="AM722" s="260" t="str">
        <f t="shared" si="100"/>
        <v>нет</v>
      </c>
      <c r="AN722" s="260">
        <f t="shared" si="97"/>
        <v>0</v>
      </c>
      <c r="AO722" s="260" t="e">
        <f t="shared" si="99"/>
        <v>#VALUE!</v>
      </c>
    </row>
    <row r="723" spans="1:41">
      <c r="A723" s="264" t="e">
        <f t="shared" si="101"/>
        <v>#VALUE!</v>
      </c>
      <c r="B723" s="243">
        <v>720</v>
      </c>
      <c r="C723" s="244"/>
      <c r="D723" s="258" t="str">
        <f t="shared" si="94"/>
        <v/>
      </c>
      <c r="E723" s="236"/>
      <c r="F723" s="236"/>
      <c r="G723" s="244"/>
      <c r="H723" s="259" t="str">
        <f t="shared" si="95"/>
        <v/>
      </c>
      <c r="I723" s="236"/>
      <c r="J723" s="236"/>
      <c r="K723" s="236"/>
      <c r="L723" s="236"/>
      <c r="M723" s="311">
        <f t="shared" si="96"/>
        <v>0</v>
      </c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60" t="str">
        <f t="shared" si="98"/>
        <v>нет</v>
      </c>
      <c r="AM723" s="260" t="str">
        <f t="shared" si="100"/>
        <v>нет</v>
      </c>
      <c r="AN723" s="260">
        <f t="shared" si="97"/>
        <v>0</v>
      </c>
      <c r="AO723" s="260" t="e">
        <f t="shared" si="99"/>
        <v>#VALUE!</v>
      </c>
    </row>
    <row r="724" spans="1:41">
      <c r="A724" s="264" t="e">
        <f t="shared" si="101"/>
        <v>#VALUE!</v>
      </c>
      <c r="B724" s="243">
        <v>721</v>
      </c>
      <c r="C724" s="244"/>
      <c r="D724" s="258" t="str">
        <f t="shared" si="94"/>
        <v/>
      </c>
      <c r="E724" s="236"/>
      <c r="F724" s="236"/>
      <c r="G724" s="244"/>
      <c r="H724" s="259" t="str">
        <f t="shared" si="95"/>
        <v/>
      </c>
      <c r="I724" s="236"/>
      <c r="J724" s="236"/>
      <c r="K724" s="236"/>
      <c r="L724" s="236"/>
      <c r="M724" s="311">
        <f t="shared" si="96"/>
        <v>0</v>
      </c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60" t="str">
        <f t="shared" si="98"/>
        <v>нет</v>
      </c>
      <c r="AM724" s="260" t="str">
        <f t="shared" si="100"/>
        <v>нет</v>
      </c>
      <c r="AN724" s="260">
        <f t="shared" si="97"/>
        <v>0</v>
      </c>
      <c r="AO724" s="260" t="e">
        <f t="shared" si="99"/>
        <v>#VALUE!</v>
      </c>
    </row>
    <row r="725" spans="1:41">
      <c r="A725" s="264" t="e">
        <f t="shared" si="101"/>
        <v>#VALUE!</v>
      </c>
      <c r="B725" s="243">
        <v>722</v>
      </c>
      <c r="C725" s="244"/>
      <c r="D725" s="258" t="str">
        <f t="shared" si="94"/>
        <v/>
      </c>
      <c r="E725" s="236"/>
      <c r="F725" s="236"/>
      <c r="G725" s="244"/>
      <c r="H725" s="259" t="str">
        <f t="shared" si="95"/>
        <v/>
      </c>
      <c r="I725" s="236"/>
      <c r="J725" s="236"/>
      <c r="K725" s="236"/>
      <c r="L725" s="236"/>
      <c r="M725" s="311">
        <f t="shared" si="96"/>
        <v>0</v>
      </c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60" t="str">
        <f t="shared" si="98"/>
        <v>нет</v>
      </c>
      <c r="AM725" s="260" t="str">
        <f t="shared" si="100"/>
        <v>нет</v>
      </c>
      <c r="AN725" s="260">
        <f t="shared" si="97"/>
        <v>0</v>
      </c>
      <c r="AO725" s="260" t="e">
        <f t="shared" si="99"/>
        <v>#VALUE!</v>
      </c>
    </row>
    <row r="726" spans="1:41">
      <c r="A726" s="264" t="e">
        <f t="shared" si="101"/>
        <v>#VALUE!</v>
      </c>
      <c r="B726" s="243">
        <v>723</v>
      </c>
      <c r="C726" s="244"/>
      <c r="D726" s="258" t="str">
        <f t="shared" si="94"/>
        <v/>
      </c>
      <c r="E726" s="236"/>
      <c r="F726" s="236"/>
      <c r="G726" s="244"/>
      <c r="H726" s="259" t="str">
        <f t="shared" si="95"/>
        <v/>
      </c>
      <c r="I726" s="236"/>
      <c r="J726" s="236"/>
      <c r="K726" s="236"/>
      <c r="L726" s="236"/>
      <c r="M726" s="311">
        <f t="shared" si="96"/>
        <v>0</v>
      </c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60" t="str">
        <f t="shared" si="98"/>
        <v>нет</v>
      </c>
      <c r="AM726" s="260" t="str">
        <f t="shared" si="100"/>
        <v>нет</v>
      </c>
      <c r="AN726" s="260">
        <f t="shared" si="97"/>
        <v>0</v>
      </c>
      <c r="AO726" s="260" t="e">
        <f t="shared" si="99"/>
        <v>#VALUE!</v>
      </c>
    </row>
    <row r="727" spans="1:41">
      <c r="A727" s="264" t="e">
        <f t="shared" si="101"/>
        <v>#VALUE!</v>
      </c>
      <c r="B727" s="243">
        <v>724</v>
      </c>
      <c r="C727" s="244"/>
      <c r="D727" s="258" t="str">
        <f t="shared" si="94"/>
        <v/>
      </c>
      <c r="E727" s="236"/>
      <c r="F727" s="236"/>
      <c r="G727" s="244"/>
      <c r="H727" s="259" t="str">
        <f t="shared" si="95"/>
        <v/>
      </c>
      <c r="I727" s="236"/>
      <c r="J727" s="236"/>
      <c r="K727" s="236"/>
      <c r="L727" s="236"/>
      <c r="M727" s="311">
        <f t="shared" si="96"/>
        <v>0</v>
      </c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60" t="str">
        <f t="shared" si="98"/>
        <v>нет</v>
      </c>
      <c r="AM727" s="260" t="str">
        <f t="shared" si="100"/>
        <v>нет</v>
      </c>
      <c r="AN727" s="260">
        <f t="shared" si="97"/>
        <v>0</v>
      </c>
      <c r="AO727" s="260" t="e">
        <f t="shared" si="99"/>
        <v>#VALUE!</v>
      </c>
    </row>
    <row r="728" spans="1:41">
      <c r="A728" s="264" t="e">
        <f t="shared" si="101"/>
        <v>#VALUE!</v>
      </c>
      <c r="B728" s="243">
        <v>725</v>
      </c>
      <c r="C728" s="244"/>
      <c r="D728" s="258" t="str">
        <f t="shared" si="94"/>
        <v/>
      </c>
      <c r="E728" s="236"/>
      <c r="F728" s="236"/>
      <c r="G728" s="244"/>
      <c r="H728" s="259" t="str">
        <f t="shared" si="95"/>
        <v/>
      </c>
      <c r="I728" s="236"/>
      <c r="J728" s="236"/>
      <c r="K728" s="236"/>
      <c r="L728" s="236"/>
      <c r="M728" s="311">
        <f t="shared" si="96"/>
        <v>0</v>
      </c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60" t="str">
        <f t="shared" si="98"/>
        <v>нет</v>
      </c>
      <c r="AM728" s="260" t="str">
        <f t="shared" si="100"/>
        <v>нет</v>
      </c>
      <c r="AN728" s="260">
        <f t="shared" si="97"/>
        <v>0</v>
      </c>
      <c r="AO728" s="260" t="e">
        <f t="shared" si="99"/>
        <v>#VALUE!</v>
      </c>
    </row>
    <row r="729" spans="1:41">
      <c r="A729" s="264" t="e">
        <f t="shared" si="101"/>
        <v>#VALUE!</v>
      </c>
      <c r="B729" s="243">
        <v>726</v>
      </c>
      <c r="C729" s="244"/>
      <c r="D729" s="258" t="str">
        <f t="shared" si="94"/>
        <v/>
      </c>
      <c r="E729" s="236"/>
      <c r="F729" s="236"/>
      <c r="G729" s="244"/>
      <c r="H729" s="259" t="str">
        <f t="shared" si="95"/>
        <v/>
      </c>
      <c r="I729" s="236"/>
      <c r="J729" s="236"/>
      <c r="K729" s="236"/>
      <c r="L729" s="236"/>
      <c r="M729" s="311">
        <f t="shared" si="96"/>
        <v>0</v>
      </c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60" t="str">
        <f t="shared" si="98"/>
        <v>нет</v>
      </c>
      <c r="AM729" s="260" t="str">
        <f t="shared" si="100"/>
        <v>нет</v>
      </c>
      <c r="AN729" s="260">
        <f t="shared" si="97"/>
        <v>0</v>
      </c>
      <c r="AO729" s="260" t="e">
        <f t="shared" si="99"/>
        <v>#VALUE!</v>
      </c>
    </row>
    <row r="730" spans="1:41">
      <c r="A730" s="264" t="e">
        <f t="shared" si="101"/>
        <v>#VALUE!</v>
      </c>
      <c r="B730" s="243">
        <v>727</v>
      </c>
      <c r="C730" s="244"/>
      <c r="D730" s="258" t="str">
        <f t="shared" si="94"/>
        <v/>
      </c>
      <c r="E730" s="236"/>
      <c r="F730" s="236"/>
      <c r="G730" s="244"/>
      <c r="H730" s="259" t="str">
        <f t="shared" si="95"/>
        <v/>
      </c>
      <c r="I730" s="236"/>
      <c r="J730" s="236"/>
      <c r="K730" s="236"/>
      <c r="L730" s="236"/>
      <c r="M730" s="311">
        <f t="shared" si="96"/>
        <v>0</v>
      </c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60" t="str">
        <f t="shared" si="98"/>
        <v>нет</v>
      </c>
      <c r="AM730" s="260" t="str">
        <f t="shared" si="100"/>
        <v>нет</v>
      </c>
      <c r="AN730" s="260">
        <f t="shared" si="97"/>
        <v>0</v>
      </c>
      <c r="AO730" s="260" t="e">
        <f t="shared" si="99"/>
        <v>#VALUE!</v>
      </c>
    </row>
    <row r="731" spans="1:41">
      <c r="A731" s="264" t="e">
        <f t="shared" si="101"/>
        <v>#VALUE!</v>
      </c>
      <c r="B731" s="243">
        <v>728</v>
      </c>
      <c r="C731" s="244"/>
      <c r="D731" s="258" t="str">
        <f t="shared" si="94"/>
        <v/>
      </c>
      <c r="E731" s="236"/>
      <c r="F731" s="236"/>
      <c r="G731" s="244"/>
      <c r="H731" s="259" t="str">
        <f t="shared" si="95"/>
        <v/>
      </c>
      <c r="I731" s="236"/>
      <c r="J731" s="236"/>
      <c r="K731" s="236"/>
      <c r="L731" s="236"/>
      <c r="M731" s="311">
        <f t="shared" si="96"/>
        <v>0</v>
      </c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60" t="str">
        <f t="shared" si="98"/>
        <v>нет</v>
      </c>
      <c r="AM731" s="260" t="str">
        <f t="shared" si="100"/>
        <v>нет</v>
      </c>
      <c r="AN731" s="260">
        <f t="shared" si="97"/>
        <v>0</v>
      </c>
      <c r="AO731" s="260" t="e">
        <f t="shared" si="99"/>
        <v>#VALUE!</v>
      </c>
    </row>
    <row r="732" spans="1:41">
      <c r="A732" s="264" t="e">
        <f t="shared" si="101"/>
        <v>#VALUE!</v>
      </c>
      <c r="B732" s="243">
        <v>729</v>
      </c>
      <c r="C732" s="244"/>
      <c r="D732" s="258" t="str">
        <f t="shared" si="94"/>
        <v/>
      </c>
      <c r="E732" s="236"/>
      <c r="F732" s="236"/>
      <c r="G732" s="244"/>
      <c r="H732" s="259" t="str">
        <f t="shared" si="95"/>
        <v/>
      </c>
      <c r="I732" s="236"/>
      <c r="J732" s="236"/>
      <c r="K732" s="236"/>
      <c r="L732" s="236"/>
      <c r="M732" s="311">
        <f t="shared" si="96"/>
        <v>0</v>
      </c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60" t="str">
        <f t="shared" si="98"/>
        <v>нет</v>
      </c>
      <c r="AM732" s="260" t="str">
        <f t="shared" si="100"/>
        <v>нет</v>
      </c>
      <c r="AN732" s="260">
        <f t="shared" si="97"/>
        <v>0</v>
      </c>
      <c r="AO732" s="260" t="e">
        <f t="shared" si="99"/>
        <v>#VALUE!</v>
      </c>
    </row>
    <row r="733" spans="1:41">
      <c r="A733" s="264" t="e">
        <f t="shared" si="101"/>
        <v>#VALUE!</v>
      </c>
      <c r="B733" s="243">
        <v>730</v>
      </c>
      <c r="C733" s="244"/>
      <c r="D733" s="258" t="str">
        <f t="shared" si="94"/>
        <v/>
      </c>
      <c r="E733" s="236"/>
      <c r="F733" s="236"/>
      <c r="G733" s="244"/>
      <c r="H733" s="259" t="str">
        <f t="shared" si="95"/>
        <v/>
      </c>
      <c r="I733" s="236"/>
      <c r="J733" s="236"/>
      <c r="K733" s="236"/>
      <c r="L733" s="236"/>
      <c r="M733" s="311">
        <f t="shared" si="96"/>
        <v>0</v>
      </c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60" t="str">
        <f t="shared" si="98"/>
        <v>нет</v>
      </c>
      <c r="AM733" s="260" t="str">
        <f t="shared" si="100"/>
        <v>нет</v>
      </c>
      <c r="AN733" s="260">
        <f t="shared" si="97"/>
        <v>0</v>
      </c>
      <c r="AO733" s="260" t="e">
        <f t="shared" si="99"/>
        <v>#VALUE!</v>
      </c>
    </row>
    <row r="734" spans="1:41">
      <c r="A734" s="264" t="e">
        <f t="shared" si="101"/>
        <v>#VALUE!</v>
      </c>
      <c r="B734" s="243">
        <v>731</v>
      </c>
      <c r="C734" s="244"/>
      <c r="D734" s="258" t="str">
        <f t="shared" si="94"/>
        <v/>
      </c>
      <c r="E734" s="236"/>
      <c r="F734" s="236"/>
      <c r="G734" s="244"/>
      <c r="H734" s="259" t="str">
        <f t="shared" si="95"/>
        <v/>
      </c>
      <c r="I734" s="236"/>
      <c r="J734" s="236"/>
      <c r="K734" s="236"/>
      <c r="L734" s="236"/>
      <c r="M734" s="311">
        <f t="shared" si="96"/>
        <v>0</v>
      </c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60" t="str">
        <f t="shared" si="98"/>
        <v>нет</v>
      </c>
      <c r="AM734" s="260" t="str">
        <f t="shared" si="100"/>
        <v>нет</v>
      </c>
      <c r="AN734" s="260">
        <f t="shared" si="97"/>
        <v>0</v>
      </c>
      <c r="AO734" s="260" t="e">
        <f t="shared" si="99"/>
        <v>#VALUE!</v>
      </c>
    </row>
    <row r="735" spans="1:41">
      <c r="A735" s="264" t="e">
        <f t="shared" si="101"/>
        <v>#VALUE!</v>
      </c>
      <c r="B735" s="243">
        <v>732</v>
      </c>
      <c r="C735" s="244"/>
      <c r="D735" s="258" t="str">
        <f t="shared" si="94"/>
        <v/>
      </c>
      <c r="E735" s="236"/>
      <c r="F735" s="236"/>
      <c r="G735" s="244"/>
      <c r="H735" s="259" t="str">
        <f t="shared" si="95"/>
        <v/>
      </c>
      <c r="I735" s="236"/>
      <c r="J735" s="236"/>
      <c r="K735" s="236"/>
      <c r="L735" s="236"/>
      <c r="M735" s="311">
        <f t="shared" si="96"/>
        <v>0</v>
      </c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60" t="str">
        <f t="shared" si="98"/>
        <v>нет</v>
      </c>
      <c r="AM735" s="260" t="str">
        <f t="shared" si="100"/>
        <v>нет</v>
      </c>
      <c r="AN735" s="260">
        <f t="shared" si="97"/>
        <v>0</v>
      </c>
      <c r="AO735" s="260" t="e">
        <f t="shared" si="99"/>
        <v>#VALUE!</v>
      </c>
    </row>
    <row r="736" spans="1:41">
      <c r="A736" s="264" t="e">
        <f t="shared" si="101"/>
        <v>#VALUE!</v>
      </c>
      <c r="B736" s="243">
        <v>733</v>
      </c>
      <c r="C736" s="244"/>
      <c r="D736" s="258" t="str">
        <f t="shared" si="94"/>
        <v/>
      </c>
      <c r="E736" s="236"/>
      <c r="F736" s="236"/>
      <c r="G736" s="244"/>
      <c r="H736" s="259" t="str">
        <f t="shared" si="95"/>
        <v/>
      </c>
      <c r="I736" s="236"/>
      <c r="J736" s="236"/>
      <c r="K736" s="236"/>
      <c r="L736" s="236"/>
      <c r="M736" s="311">
        <f t="shared" si="96"/>
        <v>0</v>
      </c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60" t="str">
        <f t="shared" si="98"/>
        <v>нет</v>
      </c>
      <c r="AM736" s="260" t="str">
        <f t="shared" si="100"/>
        <v>нет</v>
      </c>
      <c r="AN736" s="260">
        <f t="shared" si="97"/>
        <v>0</v>
      </c>
      <c r="AO736" s="260" t="e">
        <f t="shared" si="99"/>
        <v>#VALUE!</v>
      </c>
    </row>
    <row r="737" spans="1:41">
      <c r="A737" s="264" t="e">
        <f t="shared" si="101"/>
        <v>#VALUE!</v>
      </c>
      <c r="B737" s="243">
        <v>734</v>
      </c>
      <c r="C737" s="244"/>
      <c r="D737" s="258" t="str">
        <f t="shared" si="94"/>
        <v/>
      </c>
      <c r="E737" s="236"/>
      <c r="F737" s="236"/>
      <c r="G737" s="244"/>
      <c r="H737" s="259" t="str">
        <f t="shared" si="95"/>
        <v/>
      </c>
      <c r="I737" s="236"/>
      <c r="J737" s="236"/>
      <c r="K737" s="236"/>
      <c r="L737" s="236"/>
      <c r="M737" s="311">
        <f t="shared" si="96"/>
        <v>0</v>
      </c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60" t="str">
        <f t="shared" si="98"/>
        <v>нет</v>
      </c>
      <c r="AM737" s="260" t="str">
        <f t="shared" si="100"/>
        <v>нет</v>
      </c>
      <c r="AN737" s="260">
        <f t="shared" si="97"/>
        <v>0</v>
      </c>
      <c r="AO737" s="260" t="e">
        <f t="shared" si="99"/>
        <v>#VALUE!</v>
      </c>
    </row>
    <row r="738" spans="1:41">
      <c r="A738" s="264" t="e">
        <f t="shared" si="101"/>
        <v>#VALUE!</v>
      </c>
      <c r="B738" s="243">
        <v>735</v>
      </c>
      <c r="C738" s="244"/>
      <c r="D738" s="258" t="str">
        <f t="shared" si="94"/>
        <v/>
      </c>
      <c r="E738" s="236"/>
      <c r="F738" s="236"/>
      <c r="G738" s="244"/>
      <c r="H738" s="259" t="str">
        <f t="shared" si="95"/>
        <v/>
      </c>
      <c r="I738" s="236"/>
      <c r="J738" s="236"/>
      <c r="K738" s="236"/>
      <c r="L738" s="236"/>
      <c r="M738" s="311">
        <f t="shared" si="96"/>
        <v>0</v>
      </c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60" t="str">
        <f t="shared" si="98"/>
        <v>нет</v>
      </c>
      <c r="AM738" s="260" t="str">
        <f t="shared" si="100"/>
        <v>нет</v>
      </c>
      <c r="AN738" s="260">
        <f t="shared" si="97"/>
        <v>0</v>
      </c>
      <c r="AO738" s="260" t="e">
        <f t="shared" si="99"/>
        <v>#VALUE!</v>
      </c>
    </row>
    <row r="739" spans="1:41">
      <c r="A739" s="264" t="e">
        <f t="shared" si="101"/>
        <v>#VALUE!</v>
      </c>
      <c r="B739" s="243">
        <v>736</v>
      </c>
      <c r="C739" s="244"/>
      <c r="D739" s="258" t="str">
        <f t="shared" si="94"/>
        <v/>
      </c>
      <c r="E739" s="236"/>
      <c r="F739" s="236"/>
      <c r="G739" s="244"/>
      <c r="H739" s="259" t="str">
        <f t="shared" si="95"/>
        <v/>
      </c>
      <c r="I739" s="236"/>
      <c r="J739" s="236"/>
      <c r="K739" s="236"/>
      <c r="L739" s="236"/>
      <c r="M739" s="311">
        <f t="shared" si="96"/>
        <v>0</v>
      </c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60" t="str">
        <f t="shared" si="98"/>
        <v>нет</v>
      </c>
      <c r="AM739" s="260" t="str">
        <f t="shared" si="100"/>
        <v>нет</v>
      </c>
      <c r="AN739" s="260">
        <f t="shared" si="97"/>
        <v>0</v>
      </c>
      <c r="AO739" s="260" t="e">
        <f t="shared" si="99"/>
        <v>#VALUE!</v>
      </c>
    </row>
    <row r="740" spans="1:41">
      <c r="A740" s="264" t="e">
        <f t="shared" si="101"/>
        <v>#VALUE!</v>
      </c>
      <c r="B740" s="243">
        <v>737</v>
      </c>
      <c r="C740" s="244"/>
      <c r="D740" s="258" t="str">
        <f t="shared" si="94"/>
        <v/>
      </c>
      <c r="E740" s="236"/>
      <c r="F740" s="236"/>
      <c r="G740" s="244"/>
      <c r="H740" s="259" t="str">
        <f t="shared" si="95"/>
        <v/>
      </c>
      <c r="I740" s="236"/>
      <c r="J740" s="236"/>
      <c r="K740" s="236"/>
      <c r="L740" s="236"/>
      <c r="M740" s="311">
        <f t="shared" si="96"/>
        <v>0</v>
      </c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60" t="str">
        <f t="shared" si="98"/>
        <v>нет</v>
      </c>
      <c r="AM740" s="260" t="str">
        <f t="shared" si="100"/>
        <v>нет</v>
      </c>
      <c r="AN740" s="260">
        <f t="shared" si="97"/>
        <v>0</v>
      </c>
      <c r="AO740" s="260" t="e">
        <f t="shared" si="99"/>
        <v>#VALUE!</v>
      </c>
    </row>
    <row r="741" spans="1:41">
      <c r="A741" s="264" t="e">
        <f t="shared" si="101"/>
        <v>#VALUE!</v>
      </c>
      <c r="B741" s="243">
        <v>738</v>
      </c>
      <c r="C741" s="244"/>
      <c r="D741" s="258" t="str">
        <f t="shared" si="94"/>
        <v/>
      </c>
      <c r="E741" s="236"/>
      <c r="F741" s="236"/>
      <c r="G741" s="244"/>
      <c r="H741" s="259" t="str">
        <f t="shared" si="95"/>
        <v/>
      </c>
      <c r="I741" s="236"/>
      <c r="J741" s="236"/>
      <c r="K741" s="236"/>
      <c r="L741" s="236"/>
      <c r="M741" s="311">
        <f t="shared" si="96"/>
        <v>0</v>
      </c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60" t="str">
        <f t="shared" si="98"/>
        <v>нет</v>
      </c>
      <c r="AM741" s="260" t="str">
        <f t="shared" si="100"/>
        <v>нет</v>
      </c>
      <c r="AN741" s="260">
        <f t="shared" si="97"/>
        <v>0</v>
      </c>
      <c r="AO741" s="260" t="e">
        <f t="shared" si="99"/>
        <v>#VALUE!</v>
      </c>
    </row>
    <row r="742" spans="1:41">
      <c r="A742" s="264" t="e">
        <f t="shared" si="101"/>
        <v>#VALUE!</v>
      </c>
      <c r="B742" s="243">
        <v>739</v>
      </c>
      <c r="C742" s="244"/>
      <c r="D742" s="258" t="str">
        <f t="shared" si="94"/>
        <v/>
      </c>
      <c r="E742" s="236"/>
      <c r="F742" s="236"/>
      <c r="G742" s="244"/>
      <c r="H742" s="259" t="str">
        <f t="shared" si="95"/>
        <v/>
      </c>
      <c r="I742" s="236"/>
      <c r="J742" s="236"/>
      <c r="K742" s="236"/>
      <c r="L742" s="236"/>
      <c r="M742" s="311">
        <f t="shared" si="96"/>
        <v>0</v>
      </c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60" t="str">
        <f t="shared" si="98"/>
        <v>нет</v>
      </c>
      <c r="AM742" s="260" t="str">
        <f t="shared" si="100"/>
        <v>нет</v>
      </c>
      <c r="AN742" s="260">
        <f t="shared" si="97"/>
        <v>0</v>
      </c>
      <c r="AO742" s="260" t="e">
        <f t="shared" si="99"/>
        <v>#VALUE!</v>
      </c>
    </row>
    <row r="743" spans="1:41">
      <c r="A743" s="264" t="e">
        <f t="shared" si="101"/>
        <v>#VALUE!</v>
      </c>
      <c r="B743" s="243">
        <v>740</v>
      </c>
      <c r="C743" s="244"/>
      <c r="D743" s="258" t="str">
        <f t="shared" si="94"/>
        <v/>
      </c>
      <c r="E743" s="236"/>
      <c r="F743" s="236"/>
      <c r="G743" s="244"/>
      <c r="H743" s="259" t="str">
        <f t="shared" si="95"/>
        <v/>
      </c>
      <c r="I743" s="236"/>
      <c r="J743" s="236"/>
      <c r="K743" s="236"/>
      <c r="L743" s="236"/>
      <c r="M743" s="311">
        <f t="shared" si="96"/>
        <v>0</v>
      </c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60" t="str">
        <f t="shared" si="98"/>
        <v>нет</v>
      </c>
      <c r="AM743" s="260" t="str">
        <f t="shared" si="100"/>
        <v>нет</v>
      </c>
      <c r="AN743" s="260">
        <f t="shared" si="97"/>
        <v>0</v>
      </c>
      <c r="AO743" s="260" t="e">
        <f t="shared" si="99"/>
        <v>#VALUE!</v>
      </c>
    </row>
    <row r="744" spans="1:41">
      <c r="A744" s="264" t="e">
        <f t="shared" si="101"/>
        <v>#VALUE!</v>
      </c>
      <c r="B744" s="243">
        <v>741</v>
      </c>
      <c r="C744" s="244"/>
      <c r="D744" s="258" t="str">
        <f t="shared" si="94"/>
        <v/>
      </c>
      <c r="E744" s="236"/>
      <c r="F744" s="236"/>
      <c r="G744" s="244"/>
      <c r="H744" s="259" t="str">
        <f t="shared" si="95"/>
        <v/>
      </c>
      <c r="I744" s="236"/>
      <c r="J744" s="236"/>
      <c r="K744" s="236"/>
      <c r="L744" s="236"/>
      <c r="M744" s="311">
        <f t="shared" si="96"/>
        <v>0</v>
      </c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  <c r="AG744" s="236"/>
      <c r="AH744" s="236"/>
      <c r="AI744" s="236"/>
      <c r="AJ744" s="236"/>
      <c r="AK744" s="236"/>
      <c r="AL744" s="260" t="str">
        <f t="shared" si="98"/>
        <v>нет</v>
      </c>
      <c r="AM744" s="260" t="str">
        <f t="shared" si="100"/>
        <v>нет</v>
      </c>
      <c r="AN744" s="260">
        <f t="shared" si="97"/>
        <v>0</v>
      </c>
      <c r="AO744" s="260" t="e">
        <f t="shared" si="99"/>
        <v>#VALUE!</v>
      </c>
    </row>
    <row r="745" spans="1:41">
      <c r="A745" s="264" t="e">
        <f t="shared" si="101"/>
        <v>#VALUE!</v>
      </c>
      <c r="B745" s="243">
        <v>742</v>
      </c>
      <c r="C745" s="244"/>
      <c r="D745" s="258" t="str">
        <f t="shared" si="94"/>
        <v/>
      </c>
      <c r="E745" s="236"/>
      <c r="F745" s="236"/>
      <c r="G745" s="244"/>
      <c r="H745" s="259" t="str">
        <f t="shared" si="95"/>
        <v/>
      </c>
      <c r="I745" s="236"/>
      <c r="J745" s="236"/>
      <c r="K745" s="236"/>
      <c r="L745" s="236"/>
      <c r="M745" s="311">
        <f t="shared" si="96"/>
        <v>0</v>
      </c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60" t="str">
        <f t="shared" si="98"/>
        <v>нет</v>
      </c>
      <c r="AM745" s="260" t="str">
        <f t="shared" si="100"/>
        <v>нет</v>
      </c>
      <c r="AN745" s="260">
        <f t="shared" si="97"/>
        <v>0</v>
      </c>
      <c r="AO745" s="260" t="e">
        <f t="shared" si="99"/>
        <v>#VALUE!</v>
      </c>
    </row>
    <row r="746" spans="1:41">
      <c r="A746" s="264" t="e">
        <f t="shared" si="101"/>
        <v>#VALUE!</v>
      </c>
      <c r="B746" s="243">
        <v>743</v>
      </c>
      <c r="C746" s="244"/>
      <c r="D746" s="258" t="str">
        <f t="shared" si="94"/>
        <v/>
      </c>
      <c r="E746" s="236"/>
      <c r="F746" s="236"/>
      <c r="G746" s="244"/>
      <c r="H746" s="259" t="str">
        <f t="shared" si="95"/>
        <v/>
      </c>
      <c r="I746" s="236"/>
      <c r="J746" s="236"/>
      <c r="K746" s="236"/>
      <c r="L746" s="236"/>
      <c r="M746" s="311">
        <f t="shared" si="96"/>
        <v>0</v>
      </c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60" t="str">
        <f t="shared" si="98"/>
        <v>нет</v>
      </c>
      <c r="AM746" s="260" t="str">
        <f t="shared" si="100"/>
        <v>нет</v>
      </c>
      <c r="AN746" s="260">
        <f t="shared" si="97"/>
        <v>0</v>
      </c>
      <c r="AO746" s="260" t="e">
        <f t="shared" si="99"/>
        <v>#VALUE!</v>
      </c>
    </row>
    <row r="747" spans="1:41">
      <c r="A747" s="264" t="e">
        <f t="shared" si="101"/>
        <v>#VALUE!</v>
      </c>
      <c r="B747" s="243">
        <v>744</v>
      </c>
      <c r="C747" s="244"/>
      <c r="D747" s="258" t="str">
        <f t="shared" si="94"/>
        <v/>
      </c>
      <c r="E747" s="236"/>
      <c r="F747" s="236"/>
      <c r="G747" s="244"/>
      <c r="H747" s="259" t="str">
        <f t="shared" si="95"/>
        <v/>
      </c>
      <c r="I747" s="236"/>
      <c r="J747" s="236"/>
      <c r="K747" s="236"/>
      <c r="L747" s="236"/>
      <c r="M747" s="311">
        <f t="shared" si="96"/>
        <v>0</v>
      </c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60" t="str">
        <f t="shared" si="98"/>
        <v>нет</v>
      </c>
      <c r="AM747" s="260" t="str">
        <f t="shared" si="100"/>
        <v>нет</v>
      </c>
      <c r="AN747" s="260">
        <f t="shared" si="97"/>
        <v>0</v>
      </c>
      <c r="AO747" s="260" t="e">
        <f t="shared" si="99"/>
        <v>#VALUE!</v>
      </c>
    </row>
    <row r="748" spans="1:41">
      <c r="A748" s="264" t="e">
        <f t="shared" si="101"/>
        <v>#VALUE!</v>
      </c>
      <c r="B748" s="243">
        <v>745</v>
      </c>
      <c r="C748" s="244"/>
      <c r="D748" s="258" t="str">
        <f t="shared" si="94"/>
        <v/>
      </c>
      <c r="E748" s="236"/>
      <c r="F748" s="236"/>
      <c r="G748" s="244"/>
      <c r="H748" s="259" t="str">
        <f t="shared" si="95"/>
        <v/>
      </c>
      <c r="I748" s="236"/>
      <c r="J748" s="236"/>
      <c r="K748" s="236"/>
      <c r="L748" s="236"/>
      <c r="M748" s="311">
        <f t="shared" si="96"/>
        <v>0</v>
      </c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60" t="str">
        <f t="shared" si="98"/>
        <v>нет</v>
      </c>
      <c r="AM748" s="260" t="str">
        <f t="shared" si="100"/>
        <v>нет</v>
      </c>
      <c r="AN748" s="260">
        <f t="shared" si="97"/>
        <v>0</v>
      </c>
      <c r="AO748" s="260" t="e">
        <f t="shared" si="99"/>
        <v>#VALUE!</v>
      </c>
    </row>
    <row r="749" spans="1:41">
      <c r="A749" s="264" t="e">
        <f t="shared" si="101"/>
        <v>#VALUE!</v>
      </c>
      <c r="B749" s="243">
        <v>746</v>
      </c>
      <c r="C749" s="244"/>
      <c r="D749" s="258" t="str">
        <f t="shared" si="94"/>
        <v/>
      </c>
      <c r="E749" s="236"/>
      <c r="F749" s="236"/>
      <c r="G749" s="244"/>
      <c r="H749" s="259" t="str">
        <f t="shared" si="95"/>
        <v/>
      </c>
      <c r="I749" s="236"/>
      <c r="J749" s="236"/>
      <c r="K749" s="236"/>
      <c r="L749" s="236"/>
      <c r="M749" s="311">
        <f t="shared" si="96"/>
        <v>0</v>
      </c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B749" s="236"/>
      <c r="AC749" s="236"/>
      <c r="AD749" s="236"/>
      <c r="AE749" s="236"/>
      <c r="AF749" s="236"/>
      <c r="AG749" s="236"/>
      <c r="AH749" s="236"/>
      <c r="AI749" s="236"/>
      <c r="AJ749" s="236"/>
      <c r="AK749" s="236"/>
      <c r="AL749" s="260" t="str">
        <f t="shared" si="98"/>
        <v>нет</v>
      </c>
      <c r="AM749" s="260" t="str">
        <f t="shared" si="100"/>
        <v>нет</v>
      </c>
      <c r="AN749" s="260">
        <f t="shared" si="97"/>
        <v>0</v>
      </c>
      <c r="AO749" s="260" t="e">
        <f t="shared" si="99"/>
        <v>#VALUE!</v>
      </c>
    </row>
    <row r="750" spans="1:41">
      <c r="A750" s="264" t="e">
        <f t="shared" si="101"/>
        <v>#VALUE!</v>
      </c>
      <c r="B750" s="243">
        <v>747</v>
      </c>
      <c r="C750" s="244"/>
      <c r="D750" s="258" t="str">
        <f t="shared" si="94"/>
        <v/>
      </c>
      <c r="E750" s="236"/>
      <c r="F750" s="236"/>
      <c r="G750" s="244"/>
      <c r="H750" s="259" t="str">
        <f t="shared" si="95"/>
        <v/>
      </c>
      <c r="I750" s="236"/>
      <c r="J750" s="236"/>
      <c r="K750" s="236"/>
      <c r="L750" s="236"/>
      <c r="M750" s="311">
        <f t="shared" si="96"/>
        <v>0</v>
      </c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60" t="str">
        <f t="shared" si="98"/>
        <v>нет</v>
      </c>
      <c r="AM750" s="260" t="str">
        <f t="shared" si="100"/>
        <v>нет</v>
      </c>
      <c r="AN750" s="260">
        <f t="shared" si="97"/>
        <v>0</v>
      </c>
      <c r="AO750" s="260" t="e">
        <f t="shared" si="99"/>
        <v>#VALUE!</v>
      </c>
    </row>
    <row r="751" spans="1:41">
      <c r="A751" s="264" t="e">
        <f t="shared" si="101"/>
        <v>#VALUE!</v>
      </c>
      <c r="B751" s="243">
        <v>748</v>
      </c>
      <c r="C751" s="244"/>
      <c r="D751" s="258" t="str">
        <f t="shared" si="94"/>
        <v/>
      </c>
      <c r="E751" s="236"/>
      <c r="F751" s="236"/>
      <c r="G751" s="244"/>
      <c r="H751" s="259" t="str">
        <f t="shared" si="95"/>
        <v/>
      </c>
      <c r="I751" s="236"/>
      <c r="J751" s="236"/>
      <c r="K751" s="236"/>
      <c r="L751" s="236"/>
      <c r="M751" s="311">
        <f t="shared" si="96"/>
        <v>0</v>
      </c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60" t="str">
        <f t="shared" si="98"/>
        <v>нет</v>
      </c>
      <c r="AM751" s="260" t="str">
        <f t="shared" si="100"/>
        <v>нет</v>
      </c>
      <c r="AN751" s="260">
        <f t="shared" si="97"/>
        <v>0</v>
      </c>
      <c r="AO751" s="260" t="e">
        <f t="shared" si="99"/>
        <v>#VALUE!</v>
      </c>
    </row>
    <row r="752" spans="1:41">
      <c r="A752" s="264" t="e">
        <f t="shared" si="101"/>
        <v>#VALUE!</v>
      </c>
      <c r="B752" s="243">
        <v>749</v>
      </c>
      <c r="C752" s="244"/>
      <c r="D752" s="258" t="str">
        <f t="shared" si="94"/>
        <v/>
      </c>
      <c r="E752" s="236"/>
      <c r="F752" s="236"/>
      <c r="G752" s="244"/>
      <c r="H752" s="259" t="str">
        <f t="shared" si="95"/>
        <v/>
      </c>
      <c r="I752" s="236"/>
      <c r="J752" s="236"/>
      <c r="K752" s="236"/>
      <c r="L752" s="236"/>
      <c r="M752" s="311">
        <f t="shared" si="96"/>
        <v>0</v>
      </c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60" t="str">
        <f t="shared" si="98"/>
        <v>нет</v>
      </c>
      <c r="AM752" s="260" t="str">
        <f t="shared" si="100"/>
        <v>нет</v>
      </c>
      <c r="AN752" s="260">
        <f t="shared" si="97"/>
        <v>0</v>
      </c>
      <c r="AO752" s="260" t="e">
        <f t="shared" si="99"/>
        <v>#VALUE!</v>
      </c>
    </row>
    <row r="753" spans="1:41">
      <c r="A753" s="264" t="e">
        <f t="shared" si="101"/>
        <v>#VALUE!</v>
      </c>
      <c r="B753" s="243">
        <v>750</v>
      </c>
      <c r="C753" s="244"/>
      <c r="D753" s="258" t="str">
        <f t="shared" si="94"/>
        <v/>
      </c>
      <c r="E753" s="236"/>
      <c r="F753" s="236"/>
      <c r="G753" s="244"/>
      <c r="H753" s="259" t="str">
        <f t="shared" si="95"/>
        <v/>
      </c>
      <c r="I753" s="236"/>
      <c r="J753" s="236"/>
      <c r="K753" s="236"/>
      <c r="L753" s="236"/>
      <c r="M753" s="311">
        <f t="shared" si="96"/>
        <v>0</v>
      </c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60" t="str">
        <f t="shared" si="98"/>
        <v>нет</v>
      </c>
      <c r="AM753" s="260" t="str">
        <f t="shared" si="100"/>
        <v>нет</v>
      </c>
      <c r="AN753" s="260">
        <f t="shared" si="97"/>
        <v>0</v>
      </c>
      <c r="AO753" s="260" t="e">
        <f t="shared" si="99"/>
        <v>#VALUE!</v>
      </c>
    </row>
    <row r="754" spans="1:41">
      <c r="A754" s="264" t="e">
        <f t="shared" si="101"/>
        <v>#VALUE!</v>
      </c>
      <c r="B754" s="243">
        <v>751</v>
      </c>
      <c r="C754" s="244"/>
      <c r="D754" s="258" t="str">
        <f t="shared" si="94"/>
        <v/>
      </c>
      <c r="E754" s="236"/>
      <c r="F754" s="236"/>
      <c r="G754" s="244"/>
      <c r="H754" s="259" t="str">
        <f t="shared" si="95"/>
        <v/>
      </c>
      <c r="I754" s="236"/>
      <c r="J754" s="236"/>
      <c r="K754" s="236"/>
      <c r="L754" s="236"/>
      <c r="M754" s="311">
        <f t="shared" si="96"/>
        <v>0</v>
      </c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60" t="str">
        <f t="shared" si="98"/>
        <v>нет</v>
      </c>
      <c r="AM754" s="260" t="str">
        <f t="shared" si="100"/>
        <v>нет</v>
      </c>
      <c r="AN754" s="260">
        <f t="shared" si="97"/>
        <v>0</v>
      </c>
      <c r="AO754" s="260" t="e">
        <f t="shared" si="99"/>
        <v>#VALUE!</v>
      </c>
    </row>
    <row r="755" spans="1:41">
      <c r="A755" s="264" t="e">
        <f t="shared" si="101"/>
        <v>#VALUE!</v>
      </c>
      <c r="B755" s="243">
        <v>752</v>
      </c>
      <c r="C755" s="244"/>
      <c r="D755" s="258" t="str">
        <f t="shared" si="94"/>
        <v/>
      </c>
      <c r="E755" s="236"/>
      <c r="F755" s="236"/>
      <c r="G755" s="244"/>
      <c r="H755" s="259" t="str">
        <f t="shared" si="95"/>
        <v/>
      </c>
      <c r="I755" s="236"/>
      <c r="J755" s="236"/>
      <c r="K755" s="236"/>
      <c r="L755" s="236"/>
      <c r="M755" s="311">
        <f t="shared" si="96"/>
        <v>0</v>
      </c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60" t="str">
        <f t="shared" si="98"/>
        <v>нет</v>
      </c>
      <c r="AM755" s="260" t="str">
        <f t="shared" si="100"/>
        <v>нет</v>
      </c>
      <c r="AN755" s="260">
        <f t="shared" si="97"/>
        <v>0</v>
      </c>
      <c r="AO755" s="260" t="e">
        <f t="shared" si="99"/>
        <v>#VALUE!</v>
      </c>
    </row>
    <row r="756" spans="1:41">
      <c r="A756" s="264" t="e">
        <f t="shared" si="101"/>
        <v>#VALUE!</v>
      </c>
      <c r="B756" s="243">
        <v>753</v>
      </c>
      <c r="C756" s="244"/>
      <c r="D756" s="258" t="str">
        <f t="shared" si="94"/>
        <v/>
      </c>
      <c r="E756" s="236"/>
      <c r="F756" s="236"/>
      <c r="G756" s="244"/>
      <c r="H756" s="259" t="str">
        <f t="shared" si="95"/>
        <v/>
      </c>
      <c r="I756" s="236"/>
      <c r="J756" s="236"/>
      <c r="K756" s="236"/>
      <c r="L756" s="236"/>
      <c r="M756" s="311">
        <f t="shared" si="96"/>
        <v>0</v>
      </c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60" t="str">
        <f t="shared" si="98"/>
        <v>нет</v>
      </c>
      <c r="AM756" s="260" t="str">
        <f t="shared" si="100"/>
        <v>нет</v>
      </c>
      <c r="AN756" s="260">
        <f t="shared" si="97"/>
        <v>0</v>
      </c>
      <c r="AO756" s="260" t="e">
        <f t="shared" si="99"/>
        <v>#VALUE!</v>
      </c>
    </row>
    <row r="757" spans="1:41">
      <c r="A757" s="264" t="e">
        <f t="shared" si="101"/>
        <v>#VALUE!</v>
      </c>
      <c r="B757" s="243">
        <v>754</v>
      </c>
      <c r="C757" s="244"/>
      <c r="D757" s="258" t="str">
        <f t="shared" si="94"/>
        <v/>
      </c>
      <c r="E757" s="236"/>
      <c r="F757" s="236"/>
      <c r="G757" s="244"/>
      <c r="H757" s="259" t="str">
        <f t="shared" si="95"/>
        <v/>
      </c>
      <c r="I757" s="236"/>
      <c r="J757" s="236"/>
      <c r="K757" s="236"/>
      <c r="L757" s="236"/>
      <c r="M757" s="311">
        <f t="shared" si="96"/>
        <v>0</v>
      </c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B757" s="236"/>
      <c r="AC757" s="236"/>
      <c r="AD757" s="236"/>
      <c r="AE757" s="236"/>
      <c r="AF757" s="236"/>
      <c r="AG757" s="236"/>
      <c r="AH757" s="236"/>
      <c r="AI757" s="236"/>
      <c r="AJ757" s="236"/>
      <c r="AK757" s="236"/>
      <c r="AL757" s="260" t="str">
        <f t="shared" si="98"/>
        <v>нет</v>
      </c>
      <c r="AM757" s="260" t="str">
        <f t="shared" si="100"/>
        <v>нет</v>
      </c>
      <c r="AN757" s="260">
        <f t="shared" si="97"/>
        <v>0</v>
      </c>
      <c r="AO757" s="260" t="e">
        <f t="shared" si="99"/>
        <v>#VALUE!</v>
      </c>
    </row>
    <row r="758" spans="1:41">
      <c r="A758" s="264" t="e">
        <f t="shared" si="101"/>
        <v>#VALUE!</v>
      </c>
      <c r="B758" s="243">
        <v>755</v>
      </c>
      <c r="C758" s="244"/>
      <c r="D758" s="258" t="str">
        <f t="shared" si="94"/>
        <v/>
      </c>
      <c r="E758" s="236"/>
      <c r="F758" s="236"/>
      <c r="G758" s="244"/>
      <c r="H758" s="259" t="str">
        <f t="shared" si="95"/>
        <v/>
      </c>
      <c r="I758" s="236"/>
      <c r="J758" s="236"/>
      <c r="K758" s="236"/>
      <c r="L758" s="236"/>
      <c r="M758" s="311">
        <f t="shared" si="96"/>
        <v>0</v>
      </c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60" t="str">
        <f t="shared" si="98"/>
        <v>нет</v>
      </c>
      <c r="AM758" s="260" t="str">
        <f t="shared" si="100"/>
        <v>нет</v>
      </c>
      <c r="AN758" s="260">
        <f t="shared" si="97"/>
        <v>0</v>
      </c>
      <c r="AO758" s="260" t="e">
        <f t="shared" si="99"/>
        <v>#VALUE!</v>
      </c>
    </row>
    <row r="759" spans="1:41">
      <c r="A759" s="264" t="e">
        <f t="shared" si="101"/>
        <v>#VALUE!</v>
      </c>
      <c r="B759" s="243">
        <v>756</v>
      </c>
      <c r="C759" s="244"/>
      <c r="D759" s="258" t="str">
        <f t="shared" si="94"/>
        <v/>
      </c>
      <c r="E759" s="236"/>
      <c r="F759" s="236"/>
      <c r="G759" s="244"/>
      <c r="H759" s="259" t="str">
        <f t="shared" si="95"/>
        <v/>
      </c>
      <c r="I759" s="236"/>
      <c r="J759" s="236"/>
      <c r="K759" s="236"/>
      <c r="L759" s="236"/>
      <c r="M759" s="311">
        <f t="shared" si="96"/>
        <v>0</v>
      </c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60" t="str">
        <f t="shared" si="98"/>
        <v>нет</v>
      </c>
      <c r="AM759" s="260" t="str">
        <f t="shared" si="100"/>
        <v>нет</v>
      </c>
      <c r="AN759" s="260">
        <f t="shared" si="97"/>
        <v>0</v>
      </c>
      <c r="AO759" s="260" t="e">
        <f t="shared" si="99"/>
        <v>#VALUE!</v>
      </c>
    </row>
    <row r="760" spans="1:41">
      <c r="A760" s="264" t="e">
        <f t="shared" si="101"/>
        <v>#VALUE!</v>
      </c>
      <c r="B760" s="243">
        <v>757</v>
      </c>
      <c r="C760" s="244"/>
      <c r="D760" s="258" t="str">
        <f t="shared" si="94"/>
        <v/>
      </c>
      <c r="E760" s="236"/>
      <c r="F760" s="236"/>
      <c r="G760" s="244"/>
      <c r="H760" s="259" t="str">
        <f t="shared" si="95"/>
        <v/>
      </c>
      <c r="I760" s="236"/>
      <c r="J760" s="236"/>
      <c r="K760" s="236"/>
      <c r="L760" s="236"/>
      <c r="M760" s="311">
        <f t="shared" si="96"/>
        <v>0</v>
      </c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60" t="str">
        <f t="shared" si="98"/>
        <v>нет</v>
      </c>
      <c r="AM760" s="260" t="str">
        <f t="shared" si="100"/>
        <v>нет</v>
      </c>
      <c r="AN760" s="260">
        <f t="shared" si="97"/>
        <v>0</v>
      </c>
      <c r="AO760" s="260" t="e">
        <f t="shared" si="99"/>
        <v>#VALUE!</v>
      </c>
    </row>
    <row r="761" spans="1:41">
      <c r="A761" s="264" t="e">
        <f t="shared" si="101"/>
        <v>#VALUE!</v>
      </c>
      <c r="B761" s="243">
        <v>758</v>
      </c>
      <c r="C761" s="244"/>
      <c r="D761" s="258" t="str">
        <f t="shared" si="94"/>
        <v/>
      </c>
      <c r="E761" s="236"/>
      <c r="F761" s="236"/>
      <c r="G761" s="244"/>
      <c r="H761" s="259" t="str">
        <f t="shared" si="95"/>
        <v/>
      </c>
      <c r="I761" s="236"/>
      <c r="J761" s="236"/>
      <c r="K761" s="236"/>
      <c r="L761" s="236"/>
      <c r="M761" s="311">
        <f t="shared" si="96"/>
        <v>0</v>
      </c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60" t="str">
        <f t="shared" si="98"/>
        <v>нет</v>
      </c>
      <c r="AM761" s="260" t="str">
        <f t="shared" si="100"/>
        <v>нет</v>
      </c>
      <c r="AN761" s="260">
        <f t="shared" si="97"/>
        <v>0</v>
      </c>
      <c r="AO761" s="260" t="e">
        <f t="shared" si="99"/>
        <v>#VALUE!</v>
      </c>
    </row>
    <row r="762" spans="1:41">
      <c r="A762" s="264" t="e">
        <f t="shared" si="101"/>
        <v>#VALUE!</v>
      </c>
      <c r="B762" s="243">
        <v>759</v>
      </c>
      <c r="C762" s="244"/>
      <c r="D762" s="258" t="str">
        <f t="shared" si="94"/>
        <v/>
      </c>
      <c r="E762" s="236"/>
      <c r="F762" s="236"/>
      <c r="G762" s="244"/>
      <c r="H762" s="259" t="str">
        <f t="shared" si="95"/>
        <v/>
      </c>
      <c r="I762" s="236"/>
      <c r="J762" s="236"/>
      <c r="K762" s="236"/>
      <c r="L762" s="236"/>
      <c r="M762" s="311">
        <f t="shared" si="96"/>
        <v>0</v>
      </c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60" t="str">
        <f t="shared" si="98"/>
        <v>нет</v>
      </c>
      <c r="AM762" s="260" t="str">
        <f t="shared" si="100"/>
        <v>нет</v>
      </c>
      <c r="AN762" s="260">
        <f t="shared" si="97"/>
        <v>0</v>
      </c>
      <c r="AO762" s="260" t="e">
        <f t="shared" si="99"/>
        <v>#VALUE!</v>
      </c>
    </row>
    <row r="763" spans="1:41">
      <c r="A763" s="264" t="e">
        <f t="shared" si="101"/>
        <v>#VALUE!</v>
      </c>
      <c r="B763" s="243">
        <v>760</v>
      </c>
      <c r="C763" s="244"/>
      <c r="D763" s="258" t="str">
        <f t="shared" si="94"/>
        <v/>
      </c>
      <c r="E763" s="236"/>
      <c r="F763" s="236"/>
      <c r="G763" s="244"/>
      <c r="H763" s="259" t="str">
        <f t="shared" si="95"/>
        <v/>
      </c>
      <c r="I763" s="236"/>
      <c r="J763" s="236"/>
      <c r="K763" s="236"/>
      <c r="L763" s="236"/>
      <c r="M763" s="311">
        <f t="shared" si="96"/>
        <v>0</v>
      </c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B763" s="236"/>
      <c r="AC763" s="236"/>
      <c r="AD763" s="236"/>
      <c r="AE763" s="236"/>
      <c r="AF763" s="236"/>
      <c r="AG763" s="236"/>
      <c r="AH763" s="236"/>
      <c r="AI763" s="236"/>
      <c r="AJ763" s="236"/>
      <c r="AK763" s="236"/>
      <c r="AL763" s="260" t="str">
        <f t="shared" si="98"/>
        <v>нет</v>
      </c>
      <c r="AM763" s="260" t="str">
        <f t="shared" si="100"/>
        <v>нет</v>
      </c>
      <c r="AN763" s="260">
        <f t="shared" si="97"/>
        <v>0</v>
      </c>
      <c r="AO763" s="260" t="e">
        <f t="shared" si="99"/>
        <v>#VALUE!</v>
      </c>
    </row>
    <row r="764" spans="1:41">
      <c r="A764" s="264" t="e">
        <f t="shared" si="101"/>
        <v>#VALUE!</v>
      </c>
      <c r="B764" s="243">
        <v>761</v>
      </c>
      <c r="C764" s="244"/>
      <c r="D764" s="258" t="str">
        <f t="shared" si="94"/>
        <v/>
      </c>
      <c r="E764" s="236"/>
      <c r="F764" s="236"/>
      <c r="G764" s="244"/>
      <c r="H764" s="259" t="str">
        <f t="shared" si="95"/>
        <v/>
      </c>
      <c r="I764" s="236"/>
      <c r="J764" s="236"/>
      <c r="K764" s="236"/>
      <c r="L764" s="236"/>
      <c r="M764" s="311">
        <f t="shared" si="96"/>
        <v>0</v>
      </c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60" t="str">
        <f t="shared" si="98"/>
        <v>нет</v>
      </c>
      <c r="AM764" s="260" t="str">
        <f t="shared" si="100"/>
        <v>нет</v>
      </c>
      <c r="AN764" s="260">
        <f t="shared" si="97"/>
        <v>0</v>
      </c>
      <c r="AO764" s="260" t="e">
        <f t="shared" si="99"/>
        <v>#VALUE!</v>
      </c>
    </row>
    <row r="765" spans="1:41">
      <c r="A765" s="264" t="e">
        <f t="shared" si="101"/>
        <v>#VALUE!</v>
      </c>
      <c r="B765" s="243">
        <v>762</v>
      </c>
      <c r="C765" s="244"/>
      <c r="D765" s="258" t="str">
        <f t="shared" si="94"/>
        <v/>
      </c>
      <c r="E765" s="236"/>
      <c r="F765" s="236"/>
      <c r="G765" s="244"/>
      <c r="H765" s="259" t="str">
        <f t="shared" si="95"/>
        <v/>
      </c>
      <c r="I765" s="236"/>
      <c r="J765" s="236"/>
      <c r="K765" s="236"/>
      <c r="L765" s="236"/>
      <c r="M765" s="311">
        <f t="shared" si="96"/>
        <v>0</v>
      </c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60" t="str">
        <f t="shared" si="98"/>
        <v>нет</v>
      </c>
      <c r="AM765" s="260" t="str">
        <f t="shared" si="100"/>
        <v>нет</v>
      </c>
      <c r="AN765" s="260">
        <f t="shared" si="97"/>
        <v>0</v>
      </c>
      <c r="AO765" s="260" t="e">
        <f t="shared" si="99"/>
        <v>#VALUE!</v>
      </c>
    </row>
    <row r="766" spans="1:41">
      <c r="A766" s="264" t="e">
        <f t="shared" si="101"/>
        <v>#VALUE!</v>
      </c>
      <c r="B766" s="243">
        <v>763</v>
      </c>
      <c r="C766" s="244"/>
      <c r="D766" s="258" t="str">
        <f t="shared" si="94"/>
        <v/>
      </c>
      <c r="E766" s="236"/>
      <c r="F766" s="236"/>
      <c r="G766" s="244"/>
      <c r="H766" s="259" t="str">
        <f t="shared" si="95"/>
        <v/>
      </c>
      <c r="I766" s="236"/>
      <c r="J766" s="236"/>
      <c r="K766" s="236"/>
      <c r="L766" s="236"/>
      <c r="M766" s="311">
        <f t="shared" si="96"/>
        <v>0</v>
      </c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60" t="str">
        <f t="shared" si="98"/>
        <v>нет</v>
      </c>
      <c r="AM766" s="260" t="str">
        <f t="shared" si="100"/>
        <v>нет</v>
      </c>
      <c r="AN766" s="260">
        <f t="shared" si="97"/>
        <v>0</v>
      </c>
      <c r="AO766" s="260" t="e">
        <f t="shared" si="99"/>
        <v>#VALUE!</v>
      </c>
    </row>
    <row r="767" spans="1:41">
      <c r="A767" s="264" t="e">
        <f t="shared" si="101"/>
        <v>#VALUE!</v>
      </c>
      <c r="B767" s="243">
        <v>764</v>
      </c>
      <c r="C767" s="244"/>
      <c r="D767" s="258" t="str">
        <f t="shared" ref="D767:D830" si="102">IFERROR(VLOOKUP(C767,msu,2,0),"")</f>
        <v/>
      </c>
      <c r="E767" s="236"/>
      <c r="F767" s="236"/>
      <c r="G767" s="244"/>
      <c r="H767" s="259" t="str">
        <f t="shared" ref="H767:H830" si="103">IFERROR(VLOOKUP(G767,oo,2,0),"")</f>
        <v/>
      </c>
      <c r="I767" s="236"/>
      <c r="J767" s="236"/>
      <c r="K767" s="236"/>
      <c r="L767" s="236"/>
      <c r="M767" s="311">
        <f t="shared" ref="M767:M830" si="104">COUNTA(N767:AK767)</f>
        <v>0</v>
      </c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60" t="str">
        <f t="shared" si="98"/>
        <v>нет</v>
      </c>
      <c r="AM767" s="260" t="str">
        <f t="shared" si="100"/>
        <v>нет</v>
      </c>
      <c r="AN767" s="260">
        <f t="shared" ref="AN767:AN830" si="105">COUNTIF(N767:AK767,"призер")+COUNTIF(N767:AK767,"победитель")</f>
        <v>0</v>
      </c>
      <c r="AO767" s="260" t="e">
        <f t="shared" si="99"/>
        <v>#VALUE!</v>
      </c>
    </row>
    <row r="768" spans="1:41">
      <c r="A768" s="264" t="e">
        <f t="shared" si="101"/>
        <v>#VALUE!</v>
      </c>
      <c r="B768" s="243">
        <v>765</v>
      </c>
      <c r="C768" s="244"/>
      <c r="D768" s="258" t="str">
        <f t="shared" si="102"/>
        <v/>
      </c>
      <c r="E768" s="236"/>
      <c r="F768" s="236"/>
      <c r="G768" s="244"/>
      <c r="H768" s="259" t="str">
        <f t="shared" si="103"/>
        <v/>
      </c>
      <c r="I768" s="236"/>
      <c r="J768" s="236"/>
      <c r="K768" s="236"/>
      <c r="L768" s="236"/>
      <c r="M768" s="311">
        <f t="shared" si="104"/>
        <v>0</v>
      </c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60" t="str">
        <f t="shared" si="98"/>
        <v>нет</v>
      </c>
      <c r="AM768" s="260" t="str">
        <f t="shared" si="100"/>
        <v>нет</v>
      </c>
      <c r="AN768" s="260">
        <f t="shared" si="105"/>
        <v>0</v>
      </c>
      <c r="AO768" s="260" t="e">
        <f t="shared" si="99"/>
        <v>#VALUE!</v>
      </c>
    </row>
    <row r="769" spans="1:41">
      <c r="A769" s="264" t="e">
        <f t="shared" si="101"/>
        <v>#VALUE!</v>
      </c>
      <c r="B769" s="243">
        <v>766</v>
      </c>
      <c r="C769" s="244"/>
      <c r="D769" s="258" t="str">
        <f t="shared" si="102"/>
        <v/>
      </c>
      <c r="E769" s="236"/>
      <c r="F769" s="236"/>
      <c r="G769" s="244"/>
      <c r="H769" s="259" t="str">
        <f t="shared" si="103"/>
        <v/>
      </c>
      <c r="I769" s="236"/>
      <c r="J769" s="236"/>
      <c r="K769" s="236"/>
      <c r="L769" s="236"/>
      <c r="M769" s="311">
        <f t="shared" si="104"/>
        <v>0</v>
      </c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60" t="str">
        <f t="shared" si="98"/>
        <v>нет</v>
      </c>
      <c r="AM769" s="260" t="str">
        <f t="shared" si="100"/>
        <v>нет</v>
      </c>
      <c r="AN769" s="260">
        <f t="shared" si="105"/>
        <v>0</v>
      </c>
      <c r="AO769" s="260" t="e">
        <f t="shared" si="99"/>
        <v>#VALUE!</v>
      </c>
    </row>
    <row r="770" spans="1:41">
      <c r="A770" s="264" t="e">
        <f t="shared" si="101"/>
        <v>#VALUE!</v>
      </c>
      <c r="B770" s="243">
        <v>767</v>
      </c>
      <c r="C770" s="244"/>
      <c r="D770" s="258" t="str">
        <f t="shared" si="102"/>
        <v/>
      </c>
      <c r="E770" s="236"/>
      <c r="F770" s="236"/>
      <c r="G770" s="244"/>
      <c r="H770" s="259" t="str">
        <f t="shared" si="103"/>
        <v/>
      </c>
      <c r="I770" s="236"/>
      <c r="J770" s="236"/>
      <c r="K770" s="236"/>
      <c r="L770" s="236"/>
      <c r="M770" s="311">
        <f t="shared" si="104"/>
        <v>0</v>
      </c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60" t="str">
        <f t="shared" si="98"/>
        <v>нет</v>
      </c>
      <c r="AM770" s="260" t="str">
        <f t="shared" si="100"/>
        <v>нет</v>
      </c>
      <c r="AN770" s="260">
        <f t="shared" si="105"/>
        <v>0</v>
      </c>
      <c r="AO770" s="260" t="e">
        <f t="shared" si="99"/>
        <v>#VALUE!</v>
      </c>
    </row>
    <row r="771" spans="1:41">
      <c r="A771" s="264" t="e">
        <f t="shared" si="101"/>
        <v>#VALUE!</v>
      </c>
      <c r="B771" s="243">
        <v>768</v>
      </c>
      <c r="C771" s="244"/>
      <c r="D771" s="258" t="str">
        <f t="shared" si="102"/>
        <v/>
      </c>
      <c r="E771" s="236"/>
      <c r="F771" s="236"/>
      <c r="G771" s="244"/>
      <c r="H771" s="259" t="str">
        <f t="shared" si="103"/>
        <v/>
      </c>
      <c r="I771" s="236"/>
      <c r="J771" s="236"/>
      <c r="K771" s="236"/>
      <c r="L771" s="236"/>
      <c r="M771" s="311">
        <f t="shared" si="104"/>
        <v>0</v>
      </c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60" t="str">
        <f t="shared" si="98"/>
        <v>нет</v>
      </c>
      <c r="AM771" s="260" t="str">
        <f t="shared" si="100"/>
        <v>нет</v>
      </c>
      <c r="AN771" s="260">
        <f t="shared" si="105"/>
        <v>0</v>
      </c>
      <c r="AO771" s="260" t="e">
        <f t="shared" si="99"/>
        <v>#VALUE!</v>
      </c>
    </row>
    <row r="772" spans="1:41">
      <c r="A772" s="264" t="e">
        <f t="shared" si="101"/>
        <v>#VALUE!</v>
      </c>
      <c r="B772" s="243">
        <v>769</v>
      </c>
      <c r="C772" s="244"/>
      <c r="D772" s="258" t="str">
        <f t="shared" si="102"/>
        <v/>
      </c>
      <c r="E772" s="236"/>
      <c r="F772" s="236"/>
      <c r="G772" s="244"/>
      <c r="H772" s="259" t="str">
        <f t="shared" si="103"/>
        <v/>
      </c>
      <c r="I772" s="236"/>
      <c r="J772" s="236"/>
      <c r="K772" s="236"/>
      <c r="L772" s="236"/>
      <c r="M772" s="311">
        <f t="shared" si="104"/>
        <v>0</v>
      </c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60" t="str">
        <f t="shared" si="98"/>
        <v>нет</v>
      </c>
      <c r="AM772" s="260" t="str">
        <f t="shared" si="100"/>
        <v>нет</v>
      </c>
      <c r="AN772" s="260">
        <f t="shared" si="105"/>
        <v>0</v>
      </c>
      <c r="AO772" s="260" t="e">
        <f t="shared" si="99"/>
        <v>#VALUE!</v>
      </c>
    </row>
    <row r="773" spans="1:41">
      <c r="A773" s="264" t="e">
        <f t="shared" si="101"/>
        <v>#VALUE!</v>
      </c>
      <c r="B773" s="243">
        <v>770</v>
      </c>
      <c r="C773" s="244"/>
      <c r="D773" s="258" t="str">
        <f t="shared" si="102"/>
        <v/>
      </c>
      <c r="E773" s="236"/>
      <c r="F773" s="236"/>
      <c r="G773" s="244"/>
      <c r="H773" s="259" t="str">
        <f t="shared" si="103"/>
        <v/>
      </c>
      <c r="I773" s="236"/>
      <c r="J773" s="236"/>
      <c r="K773" s="236"/>
      <c r="L773" s="236"/>
      <c r="M773" s="311">
        <f t="shared" si="104"/>
        <v>0</v>
      </c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60" t="str">
        <f t="shared" ref="AL773:AL836" si="106">IF($I773&lt;5,"нет",IF($I773&gt;9,"нет","да"))</f>
        <v>нет</v>
      </c>
      <c r="AM773" s="260" t="str">
        <f t="shared" si="100"/>
        <v>нет</v>
      </c>
      <c r="AN773" s="260">
        <f t="shared" si="105"/>
        <v>0</v>
      </c>
      <c r="AO773" s="260" t="e">
        <f t="shared" ref="AO773:AO836" si="107">IF(LEN(G773)=5,LEFT(G773,1)+100,LEFT(G773,2)+100)</f>
        <v>#VALUE!</v>
      </c>
    </row>
    <row r="774" spans="1:41">
      <c r="A774" s="264" t="e">
        <f t="shared" si="101"/>
        <v>#VALUE!</v>
      </c>
      <c r="B774" s="243">
        <v>771</v>
      </c>
      <c r="C774" s="244"/>
      <c r="D774" s="258" t="str">
        <f t="shared" si="102"/>
        <v/>
      </c>
      <c r="E774" s="236"/>
      <c r="F774" s="236"/>
      <c r="G774" s="244"/>
      <c r="H774" s="259" t="str">
        <f t="shared" si="103"/>
        <v/>
      </c>
      <c r="I774" s="236"/>
      <c r="J774" s="236"/>
      <c r="K774" s="236"/>
      <c r="L774" s="236"/>
      <c r="M774" s="311">
        <f t="shared" si="104"/>
        <v>0</v>
      </c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60" t="str">
        <f t="shared" si="106"/>
        <v>нет</v>
      </c>
      <c r="AM774" s="260" t="str">
        <f t="shared" ref="AM774:AM837" si="108">IF($I774&lt;=9,"нет","да")</f>
        <v>нет</v>
      </c>
      <c r="AN774" s="260">
        <f t="shared" si="105"/>
        <v>0</v>
      </c>
      <c r="AO774" s="260" t="e">
        <f t="shared" si="107"/>
        <v>#VALUE!</v>
      </c>
    </row>
    <row r="775" spans="1:41">
      <c r="A775" s="264" t="e">
        <f t="shared" si="101"/>
        <v>#VALUE!</v>
      </c>
      <c r="B775" s="243">
        <v>772</v>
      </c>
      <c r="C775" s="244"/>
      <c r="D775" s="258" t="str">
        <f t="shared" si="102"/>
        <v/>
      </c>
      <c r="E775" s="236"/>
      <c r="F775" s="236"/>
      <c r="G775" s="244"/>
      <c r="H775" s="259" t="str">
        <f t="shared" si="103"/>
        <v/>
      </c>
      <c r="I775" s="236"/>
      <c r="J775" s="236"/>
      <c r="K775" s="236"/>
      <c r="L775" s="236"/>
      <c r="M775" s="311">
        <f t="shared" si="104"/>
        <v>0</v>
      </c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60" t="str">
        <f t="shared" si="106"/>
        <v>нет</v>
      </c>
      <c r="AM775" s="260" t="str">
        <f t="shared" si="108"/>
        <v>нет</v>
      </c>
      <c r="AN775" s="260">
        <f t="shared" si="105"/>
        <v>0</v>
      </c>
      <c r="AO775" s="260" t="e">
        <f t="shared" si="107"/>
        <v>#VALUE!</v>
      </c>
    </row>
    <row r="776" spans="1:41">
      <c r="A776" s="264" t="e">
        <f t="shared" ref="A776:A839" si="109">IF($AO776=$C776, "Код_ОО+МСУ_верно", "Требуется проверка кода ОО или МСУ, кроме 101, 102,103")</f>
        <v>#VALUE!</v>
      </c>
      <c r="B776" s="243">
        <v>773</v>
      </c>
      <c r="C776" s="244"/>
      <c r="D776" s="258" t="str">
        <f t="shared" si="102"/>
        <v/>
      </c>
      <c r="E776" s="236"/>
      <c r="F776" s="236"/>
      <c r="G776" s="244"/>
      <c r="H776" s="259" t="str">
        <f t="shared" si="103"/>
        <v/>
      </c>
      <c r="I776" s="236"/>
      <c r="J776" s="236"/>
      <c r="K776" s="236"/>
      <c r="L776" s="236"/>
      <c r="M776" s="311">
        <f t="shared" si="104"/>
        <v>0</v>
      </c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60" t="str">
        <f t="shared" si="106"/>
        <v>нет</v>
      </c>
      <c r="AM776" s="260" t="str">
        <f t="shared" si="108"/>
        <v>нет</v>
      </c>
      <c r="AN776" s="260">
        <f t="shared" si="105"/>
        <v>0</v>
      </c>
      <c r="AO776" s="260" t="e">
        <f t="shared" si="107"/>
        <v>#VALUE!</v>
      </c>
    </row>
    <row r="777" spans="1:41">
      <c r="A777" s="264" t="e">
        <f t="shared" si="109"/>
        <v>#VALUE!</v>
      </c>
      <c r="B777" s="243">
        <v>774</v>
      </c>
      <c r="C777" s="244"/>
      <c r="D777" s="258" t="str">
        <f t="shared" si="102"/>
        <v/>
      </c>
      <c r="E777" s="236"/>
      <c r="F777" s="236"/>
      <c r="G777" s="244"/>
      <c r="H777" s="259" t="str">
        <f t="shared" si="103"/>
        <v/>
      </c>
      <c r="I777" s="236"/>
      <c r="J777" s="236"/>
      <c r="K777" s="236"/>
      <c r="L777" s="236"/>
      <c r="M777" s="311">
        <f t="shared" si="104"/>
        <v>0</v>
      </c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60" t="str">
        <f t="shared" si="106"/>
        <v>нет</v>
      </c>
      <c r="AM777" s="260" t="str">
        <f t="shared" si="108"/>
        <v>нет</v>
      </c>
      <c r="AN777" s="260">
        <f t="shared" si="105"/>
        <v>0</v>
      </c>
      <c r="AO777" s="260" t="e">
        <f t="shared" si="107"/>
        <v>#VALUE!</v>
      </c>
    </row>
    <row r="778" spans="1:41">
      <c r="A778" s="264" t="e">
        <f t="shared" si="109"/>
        <v>#VALUE!</v>
      </c>
      <c r="B778" s="243">
        <v>775</v>
      </c>
      <c r="C778" s="244"/>
      <c r="D778" s="258" t="str">
        <f t="shared" si="102"/>
        <v/>
      </c>
      <c r="E778" s="236"/>
      <c r="F778" s="236"/>
      <c r="G778" s="244"/>
      <c r="H778" s="259" t="str">
        <f t="shared" si="103"/>
        <v/>
      </c>
      <c r="I778" s="236"/>
      <c r="J778" s="236"/>
      <c r="K778" s="236"/>
      <c r="L778" s="236"/>
      <c r="M778" s="311">
        <f t="shared" si="104"/>
        <v>0</v>
      </c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60" t="str">
        <f t="shared" si="106"/>
        <v>нет</v>
      </c>
      <c r="AM778" s="260" t="str">
        <f t="shared" si="108"/>
        <v>нет</v>
      </c>
      <c r="AN778" s="260">
        <f t="shared" si="105"/>
        <v>0</v>
      </c>
      <c r="AO778" s="260" t="e">
        <f t="shared" si="107"/>
        <v>#VALUE!</v>
      </c>
    </row>
    <row r="779" spans="1:41">
      <c r="A779" s="264" t="e">
        <f t="shared" si="109"/>
        <v>#VALUE!</v>
      </c>
      <c r="B779" s="243">
        <v>776</v>
      </c>
      <c r="C779" s="244"/>
      <c r="D779" s="258" t="str">
        <f t="shared" si="102"/>
        <v/>
      </c>
      <c r="E779" s="236"/>
      <c r="F779" s="236"/>
      <c r="G779" s="244"/>
      <c r="H779" s="259" t="str">
        <f t="shared" si="103"/>
        <v/>
      </c>
      <c r="I779" s="236"/>
      <c r="J779" s="236"/>
      <c r="K779" s="236"/>
      <c r="L779" s="236"/>
      <c r="M779" s="311">
        <f t="shared" si="104"/>
        <v>0</v>
      </c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60" t="str">
        <f t="shared" si="106"/>
        <v>нет</v>
      </c>
      <c r="AM779" s="260" t="str">
        <f t="shared" si="108"/>
        <v>нет</v>
      </c>
      <c r="AN779" s="260">
        <f t="shared" si="105"/>
        <v>0</v>
      </c>
      <c r="AO779" s="260" t="e">
        <f t="shared" si="107"/>
        <v>#VALUE!</v>
      </c>
    </row>
    <row r="780" spans="1:41">
      <c r="A780" s="264" t="e">
        <f t="shared" si="109"/>
        <v>#VALUE!</v>
      </c>
      <c r="B780" s="243">
        <v>777</v>
      </c>
      <c r="C780" s="244"/>
      <c r="D780" s="258" t="str">
        <f t="shared" si="102"/>
        <v/>
      </c>
      <c r="E780" s="236"/>
      <c r="F780" s="236"/>
      <c r="G780" s="244"/>
      <c r="H780" s="259" t="str">
        <f t="shared" si="103"/>
        <v/>
      </c>
      <c r="I780" s="236"/>
      <c r="J780" s="236"/>
      <c r="K780" s="236"/>
      <c r="L780" s="236"/>
      <c r="M780" s="311">
        <f t="shared" si="104"/>
        <v>0</v>
      </c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60" t="str">
        <f t="shared" si="106"/>
        <v>нет</v>
      </c>
      <c r="AM780" s="260" t="str">
        <f t="shared" si="108"/>
        <v>нет</v>
      </c>
      <c r="AN780" s="260">
        <f t="shared" si="105"/>
        <v>0</v>
      </c>
      <c r="AO780" s="260" t="e">
        <f t="shared" si="107"/>
        <v>#VALUE!</v>
      </c>
    </row>
    <row r="781" spans="1:41">
      <c r="A781" s="264" t="e">
        <f t="shared" si="109"/>
        <v>#VALUE!</v>
      </c>
      <c r="B781" s="243">
        <v>778</v>
      </c>
      <c r="C781" s="244"/>
      <c r="D781" s="258" t="str">
        <f t="shared" si="102"/>
        <v/>
      </c>
      <c r="E781" s="236"/>
      <c r="F781" s="236"/>
      <c r="G781" s="244"/>
      <c r="H781" s="259" t="str">
        <f t="shared" si="103"/>
        <v/>
      </c>
      <c r="I781" s="236"/>
      <c r="J781" s="236"/>
      <c r="K781" s="236"/>
      <c r="L781" s="236"/>
      <c r="M781" s="311">
        <f t="shared" si="104"/>
        <v>0</v>
      </c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60" t="str">
        <f t="shared" si="106"/>
        <v>нет</v>
      </c>
      <c r="AM781" s="260" t="str">
        <f t="shared" si="108"/>
        <v>нет</v>
      </c>
      <c r="AN781" s="260">
        <f t="shared" si="105"/>
        <v>0</v>
      </c>
      <c r="AO781" s="260" t="e">
        <f t="shared" si="107"/>
        <v>#VALUE!</v>
      </c>
    </row>
    <row r="782" spans="1:41">
      <c r="A782" s="264" t="e">
        <f t="shared" si="109"/>
        <v>#VALUE!</v>
      </c>
      <c r="B782" s="243">
        <v>779</v>
      </c>
      <c r="C782" s="244"/>
      <c r="D782" s="258" t="str">
        <f t="shared" si="102"/>
        <v/>
      </c>
      <c r="E782" s="236"/>
      <c r="F782" s="236"/>
      <c r="G782" s="244"/>
      <c r="H782" s="259" t="str">
        <f t="shared" si="103"/>
        <v/>
      </c>
      <c r="I782" s="236"/>
      <c r="J782" s="236"/>
      <c r="K782" s="236"/>
      <c r="L782" s="236"/>
      <c r="M782" s="311">
        <f t="shared" si="104"/>
        <v>0</v>
      </c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60" t="str">
        <f t="shared" si="106"/>
        <v>нет</v>
      </c>
      <c r="AM782" s="260" t="str">
        <f t="shared" si="108"/>
        <v>нет</v>
      </c>
      <c r="AN782" s="260">
        <f t="shared" si="105"/>
        <v>0</v>
      </c>
      <c r="AO782" s="260" t="e">
        <f t="shared" si="107"/>
        <v>#VALUE!</v>
      </c>
    </row>
    <row r="783" spans="1:41">
      <c r="A783" s="264" t="e">
        <f t="shared" si="109"/>
        <v>#VALUE!</v>
      </c>
      <c r="B783" s="243">
        <v>780</v>
      </c>
      <c r="C783" s="244"/>
      <c r="D783" s="258" t="str">
        <f t="shared" si="102"/>
        <v/>
      </c>
      <c r="E783" s="236"/>
      <c r="F783" s="236"/>
      <c r="G783" s="244"/>
      <c r="H783" s="259" t="str">
        <f t="shared" si="103"/>
        <v/>
      </c>
      <c r="I783" s="236"/>
      <c r="J783" s="236"/>
      <c r="K783" s="236"/>
      <c r="L783" s="236"/>
      <c r="M783" s="311">
        <f t="shared" si="104"/>
        <v>0</v>
      </c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60" t="str">
        <f t="shared" si="106"/>
        <v>нет</v>
      </c>
      <c r="AM783" s="260" t="str">
        <f t="shared" si="108"/>
        <v>нет</v>
      </c>
      <c r="AN783" s="260">
        <f t="shared" si="105"/>
        <v>0</v>
      </c>
      <c r="AO783" s="260" t="e">
        <f t="shared" si="107"/>
        <v>#VALUE!</v>
      </c>
    </row>
    <row r="784" spans="1:41">
      <c r="A784" s="264" t="e">
        <f t="shared" si="109"/>
        <v>#VALUE!</v>
      </c>
      <c r="B784" s="243">
        <v>781</v>
      </c>
      <c r="C784" s="244"/>
      <c r="D784" s="258" t="str">
        <f t="shared" si="102"/>
        <v/>
      </c>
      <c r="E784" s="236"/>
      <c r="F784" s="236"/>
      <c r="G784" s="244"/>
      <c r="H784" s="259" t="str">
        <f t="shared" si="103"/>
        <v/>
      </c>
      <c r="I784" s="236"/>
      <c r="J784" s="236"/>
      <c r="K784" s="236"/>
      <c r="L784" s="236"/>
      <c r="M784" s="311">
        <f t="shared" si="104"/>
        <v>0</v>
      </c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60" t="str">
        <f t="shared" si="106"/>
        <v>нет</v>
      </c>
      <c r="AM784" s="260" t="str">
        <f t="shared" si="108"/>
        <v>нет</v>
      </c>
      <c r="AN784" s="260">
        <f t="shared" si="105"/>
        <v>0</v>
      </c>
      <c r="AO784" s="260" t="e">
        <f t="shared" si="107"/>
        <v>#VALUE!</v>
      </c>
    </row>
    <row r="785" spans="1:41">
      <c r="A785" s="264" t="e">
        <f t="shared" si="109"/>
        <v>#VALUE!</v>
      </c>
      <c r="B785" s="243">
        <v>782</v>
      </c>
      <c r="C785" s="244"/>
      <c r="D785" s="258" t="str">
        <f t="shared" si="102"/>
        <v/>
      </c>
      <c r="E785" s="236"/>
      <c r="F785" s="236"/>
      <c r="G785" s="244"/>
      <c r="H785" s="259" t="str">
        <f t="shared" si="103"/>
        <v/>
      </c>
      <c r="I785" s="236"/>
      <c r="J785" s="236"/>
      <c r="K785" s="236"/>
      <c r="L785" s="236"/>
      <c r="M785" s="311">
        <f t="shared" si="104"/>
        <v>0</v>
      </c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60" t="str">
        <f t="shared" si="106"/>
        <v>нет</v>
      </c>
      <c r="AM785" s="260" t="str">
        <f t="shared" si="108"/>
        <v>нет</v>
      </c>
      <c r="AN785" s="260">
        <f t="shared" si="105"/>
        <v>0</v>
      </c>
      <c r="AO785" s="260" t="e">
        <f t="shared" si="107"/>
        <v>#VALUE!</v>
      </c>
    </row>
    <row r="786" spans="1:41">
      <c r="A786" s="264" t="e">
        <f t="shared" si="109"/>
        <v>#VALUE!</v>
      </c>
      <c r="B786" s="243">
        <v>783</v>
      </c>
      <c r="C786" s="244"/>
      <c r="D786" s="258" t="str">
        <f t="shared" si="102"/>
        <v/>
      </c>
      <c r="E786" s="236"/>
      <c r="F786" s="236"/>
      <c r="G786" s="244"/>
      <c r="H786" s="259" t="str">
        <f t="shared" si="103"/>
        <v/>
      </c>
      <c r="I786" s="236"/>
      <c r="J786" s="236"/>
      <c r="K786" s="236"/>
      <c r="L786" s="236"/>
      <c r="M786" s="311">
        <f t="shared" si="104"/>
        <v>0</v>
      </c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B786" s="236"/>
      <c r="AC786" s="236"/>
      <c r="AD786" s="236"/>
      <c r="AE786" s="236"/>
      <c r="AF786" s="236"/>
      <c r="AG786" s="236"/>
      <c r="AH786" s="236"/>
      <c r="AI786" s="236"/>
      <c r="AJ786" s="236"/>
      <c r="AK786" s="236"/>
      <c r="AL786" s="260" t="str">
        <f t="shared" si="106"/>
        <v>нет</v>
      </c>
      <c r="AM786" s="260" t="str">
        <f t="shared" si="108"/>
        <v>нет</v>
      </c>
      <c r="AN786" s="260">
        <f t="shared" si="105"/>
        <v>0</v>
      </c>
      <c r="AO786" s="260" t="e">
        <f t="shared" si="107"/>
        <v>#VALUE!</v>
      </c>
    </row>
    <row r="787" spans="1:41">
      <c r="A787" s="264" t="e">
        <f t="shared" si="109"/>
        <v>#VALUE!</v>
      </c>
      <c r="B787" s="243">
        <v>784</v>
      </c>
      <c r="C787" s="244"/>
      <c r="D787" s="258" t="str">
        <f t="shared" si="102"/>
        <v/>
      </c>
      <c r="E787" s="236"/>
      <c r="F787" s="236"/>
      <c r="G787" s="244"/>
      <c r="H787" s="259" t="str">
        <f t="shared" si="103"/>
        <v/>
      </c>
      <c r="I787" s="236"/>
      <c r="J787" s="236"/>
      <c r="K787" s="236"/>
      <c r="L787" s="236"/>
      <c r="M787" s="311">
        <f t="shared" si="104"/>
        <v>0</v>
      </c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60" t="str">
        <f t="shared" si="106"/>
        <v>нет</v>
      </c>
      <c r="AM787" s="260" t="str">
        <f t="shared" si="108"/>
        <v>нет</v>
      </c>
      <c r="AN787" s="260">
        <f t="shared" si="105"/>
        <v>0</v>
      </c>
      <c r="AO787" s="260" t="e">
        <f t="shared" si="107"/>
        <v>#VALUE!</v>
      </c>
    </row>
    <row r="788" spans="1:41">
      <c r="A788" s="264" t="e">
        <f t="shared" si="109"/>
        <v>#VALUE!</v>
      </c>
      <c r="B788" s="243">
        <v>785</v>
      </c>
      <c r="C788" s="244"/>
      <c r="D788" s="258" t="str">
        <f t="shared" si="102"/>
        <v/>
      </c>
      <c r="E788" s="236"/>
      <c r="F788" s="236"/>
      <c r="G788" s="244"/>
      <c r="H788" s="259" t="str">
        <f t="shared" si="103"/>
        <v/>
      </c>
      <c r="I788" s="236"/>
      <c r="J788" s="236"/>
      <c r="K788" s="236"/>
      <c r="L788" s="236"/>
      <c r="M788" s="311">
        <f t="shared" si="104"/>
        <v>0</v>
      </c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60" t="str">
        <f t="shared" si="106"/>
        <v>нет</v>
      </c>
      <c r="AM788" s="260" t="str">
        <f t="shared" si="108"/>
        <v>нет</v>
      </c>
      <c r="AN788" s="260">
        <f t="shared" si="105"/>
        <v>0</v>
      </c>
      <c r="AO788" s="260" t="e">
        <f t="shared" si="107"/>
        <v>#VALUE!</v>
      </c>
    </row>
    <row r="789" spans="1:41">
      <c r="A789" s="264" t="e">
        <f t="shared" si="109"/>
        <v>#VALUE!</v>
      </c>
      <c r="B789" s="243">
        <v>786</v>
      </c>
      <c r="C789" s="244"/>
      <c r="D789" s="258" t="str">
        <f t="shared" si="102"/>
        <v/>
      </c>
      <c r="E789" s="236"/>
      <c r="F789" s="236"/>
      <c r="G789" s="244"/>
      <c r="H789" s="259" t="str">
        <f t="shared" si="103"/>
        <v/>
      </c>
      <c r="I789" s="236"/>
      <c r="J789" s="236"/>
      <c r="K789" s="236"/>
      <c r="L789" s="236"/>
      <c r="M789" s="311">
        <f t="shared" si="104"/>
        <v>0</v>
      </c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60" t="str">
        <f t="shared" si="106"/>
        <v>нет</v>
      </c>
      <c r="AM789" s="260" t="str">
        <f t="shared" si="108"/>
        <v>нет</v>
      </c>
      <c r="AN789" s="260">
        <f t="shared" si="105"/>
        <v>0</v>
      </c>
      <c r="AO789" s="260" t="e">
        <f t="shared" si="107"/>
        <v>#VALUE!</v>
      </c>
    </row>
    <row r="790" spans="1:41">
      <c r="A790" s="264" t="e">
        <f t="shared" si="109"/>
        <v>#VALUE!</v>
      </c>
      <c r="B790" s="243">
        <v>787</v>
      </c>
      <c r="C790" s="244"/>
      <c r="D790" s="258" t="str">
        <f t="shared" si="102"/>
        <v/>
      </c>
      <c r="E790" s="236"/>
      <c r="F790" s="236"/>
      <c r="G790" s="244"/>
      <c r="H790" s="259" t="str">
        <f t="shared" si="103"/>
        <v/>
      </c>
      <c r="I790" s="236"/>
      <c r="J790" s="236"/>
      <c r="K790" s="236"/>
      <c r="L790" s="236"/>
      <c r="M790" s="311">
        <f t="shared" si="104"/>
        <v>0</v>
      </c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60" t="str">
        <f t="shared" si="106"/>
        <v>нет</v>
      </c>
      <c r="AM790" s="260" t="str">
        <f t="shared" si="108"/>
        <v>нет</v>
      </c>
      <c r="AN790" s="260">
        <f t="shared" si="105"/>
        <v>0</v>
      </c>
      <c r="AO790" s="260" t="e">
        <f t="shared" si="107"/>
        <v>#VALUE!</v>
      </c>
    </row>
    <row r="791" spans="1:41">
      <c r="A791" s="264" t="e">
        <f t="shared" si="109"/>
        <v>#VALUE!</v>
      </c>
      <c r="B791" s="243">
        <v>788</v>
      </c>
      <c r="C791" s="244"/>
      <c r="D791" s="258" t="str">
        <f t="shared" si="102"/>
        <v/>
      </c>
      <c r="E791" s="236"/>
      <c r="F791" s="236"/>
      <c r="G791" s="244"/>
      <c r="H791" s="259" t="str">
        <f t="shared" si="103"/>
        <v/>
      </c>
      <c r="I791" s="236"/>
      <c r="J791" s="236"/>
      <c r="K791" s="236"/>
      <c r="L791" s="236"/>
      <c r="M791" s="311">
        <f t="shared" si="104"/>
        <v>0</v>
      </c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B791" s="236"/>
      <c r="AC791" s="236"/>
      <c r="AD791" s="236"/>
      <c r="AE791" s="236"/>
      <c r="AF791" s="236"/>
      <c r="AG791" s="236"/>
      <c r="AH791" s="236"/>
      <c r="AI791" s="236"/>
      <c r="AJ791" s="236"/>
      <c r="AK791" s="236"/>
      <c r="AL791" s="260" t="str">
        <f t="shared" si="106"/>
        <v>нет</v>
      </c>
      <c r="AM791" s="260" t="str">
        <f t="shared" si="108"/>
        <v>нет</v>
      </c>
      <c r="AN791" s="260">
        <f t="shared" si="105"/>
        <v>0</v>
      </c>
      <c r="AO791" s="260" t="e">
        <f t="shared" si="107"/>
        <v>#VALUE!</v>
      </c>
    </row>
    <row r="792" spans="1:41">
      <c r="A792" s="264" t="e">
        <f t="shared" si="109"/>
        <v>#VALUE!</v>
      </c>
      <c r="B792" s="243">
        <v>789</v>
      </c>
      <c r="C792" s="244"/>
      <c r="D792" s="258" t="str">
        <f t="shared" si="102"/>
        <v/>
      </c>
      <c r="E792" s="236"/>
      <c r="F792" s="236"/>
      <c r="G792" s="244"/>
      <c r="H792" s="259" t="str">
        <f t="shared" si="103"/>
        <v/>
      </c>
      <c r="I792" s="236"/>
      <c r="J792" s="236"/>
      <c r="K792" s="236"/>
      <c r="L792" s="236"/>
      <c r="M792" s="311">
        <f t="shared" si="104"/>
        <v>0</v>
      </c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60" t="str">
        <f t="shared" si="106"/>
        <v>нет</v>
      </c>
      <c r="AM792" s="260" t="str">
        <f t="shared" si="108"/>
        <v>нет</v>
      </c>
      <c r="AN792" s="260">
        <f t="shared" si="105"/>
        <v>0</v>
      </c>
      <c r="AO792" s="260" t="e">
        <f t="shared" si="107"/>
        <v>#VALUE!</v>
      </c>
    </row>
    <row r="793" spans="1:41">
      <c r="A793" s="264" t="e">
        <f t="shared" si="109"/>
        <v>#VALUE!</v>
      </c>
      <c r="B793" s="243">
        <v>790</v>
      </c>
      <c r="C793" s="244"/>
      <c r="D793" s="258" t="str">
        <f t="shared" si="102"/>
        <v/>
      </c>
      <c r="E793" s="236"/>
      <c r="F793" s="236"/>
      <c r="G793" s="244"/>
      <c r="H793" s="259" t="str">
        <f t="shared" si="103"/>
        <v/>
      </c>
      <c r="I793" s="236"/>
      <c r="J793" s="236"/>
      <c r="K793" s="236"/>
      <c r="L793" s="236"/>
      <c r="M793" s="311">
        <f t="shared" si="104"/>
        <v>0</v>
      </c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60" t="str">
        <f t="shared" si="106"/>
        <v>нет</v>
      </c>
      <c r="AM793" s="260" t="str">
        <f t="shared" si="108"/>
        <v>нет</v>
      </c>
      <c r="AN793" s="260">
        <f t="shared" si="105"/>
        <v>0</v>
      </c>
      <c r="AO793" s="260" t="e">
        <f t="shared" si="107"/>
        <v>#VALUE!</v>
      </c>
    </row>
    <row r="794" spans="1:41">
      <c r="A794" s="264" t="e">
        <f t="shared" si="109"/>
        <v>#VALUE!</v>
      </c>
      <c r="B794" s="243">
        <v>791</v>
      </c>
      <c r="C794" s="244"/>
      <c r="D794" s="258" t="str">
        <f t="shared" si="102"/>
        <v/>
      </c>
      <c r="E794" s="236"/>
      <c r="F794" s="236"/>
      <c r="G794" s="244"/>
      <c r="H794" s="259" t="str">
        <f t="shared" si="103"/>
        <v/>
      </c>
      <c r="I794" s="236"/>
      <c r="J794" s="236"/>
      <c r="K794" s="236"/>
      <c r="L794" s="236"/>
      <c r="M794" s="311">
        <f t="shared" si="104"/>
        <v>0</v>
      </c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B794" s="236"/>
      <c r="AC794" s="236"/>
      <c r="AD794" s="236"/>
      <c r="AE794" s="236"/>
      <c r="AF794" s="236"/>
      <c r="AG794" s="236"/>
      <c r="AH794" s="236"/>
      <c r="AI794" s="236"/>
      <c r="AJ794" s="236"/>
      <c r="AK794" s="236"/>
      <c r="AL794" s="260" t="str">
        <f t="shared" si="106"/>
        <v>нет</v>
      </c>
      <c r="AM794" s="260" t="str">
        <f t="shared" si="108"/>
        <v>нет</v>
      </c>
      <c r="AN794" s="260">
        <f t="shared" si="105"/>
        <v>0</v>
      </c>
      <c r="AO794" s="260" t="e">
        <f t="shared" si="107"/>
        <v>#VALUE!</v>
      </c>
    </row>
    <row r="795" spans="1:41">
      <c r="A795" s="264" t="e">
        <f t="shared" si="109"/>
        <v>#VALUE!</v>
      </c>
      <c r="B795" s="243">
        <v>792</v>
      </c>
      <c r="C795" s="244"/>
      <c r="D795" s="258" t="str">
        <f t="shared" si="102"/>
        <v/>
      </c>
      <c r="E795" s="236"/>
      <c r="F795" s="236"/>
      <c r="G795" s="244"/>
      <c r="H795" s="259" t="str">
        <f t="shared" si="103"/>
        <v/>
      </c>
      <c r="I795" s="236"/>
      <c r="J795" s="236"/>
      <c r="K795" s="236"/>
      <c r="L795" s="236"/>
      <c r="M795" s="311">
        <f t="shared" si="104"/>
        <v>0</v>
      </c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60" t="str">
        <f t="shared" si="106"/>
        <v>нет</v>
      </c>
      <c r="AM795" s="260" t="str">
        <f t="shared" si="108"/>
        <v>нет</v>
      </c>
      <c r="AN795" s="260">
        <f t="shared" si="105"/>
        <v>0</v>
      </c>
      <c r="AO795" s="260" t="e">
        <f t="shared" si="107"/>
        <v>#VALUE!</v>
      </c>
    </row>
    <row r="796" spans="1:41">
      <c r="A796" s="264" t="e">
        <f t="shared" si="109"/>
        <v>#VALUE!</v>
      </c>
      <c r="B796" s="243">
        <v>793</v>
      </c>
      <c r="C796" s="244"/>
      <c r="D796" s="258" t="str">
        <f t="shared" si="102"/>
        <v/>
      </c>
      <c r="E796" s="236"/>
      <c r="F796" s="236"/>
      <c r="G796" s="244"/>
      <c r="H796" s="259" t="str">
        <f t="shared" si="103"/>
        <v/>
      </c>
      <c r="I796" s="236"/>
      <c r="J796" s="236"/>
      <c r="K796" s="236"/>
      <c r="L796" s="236"/>
      <c r="M796" s="311">
        <f t="shared" si="104"/>
        <v>0</v>
      </c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60" t="str">
        <f t="shared" si="106"/>
        <v>нет</v>
      </c>
      <c r="AM796" s="260" t="str">
        <f t="shared" si="108"/>
        <v>нет</v>
      </c>
      <c r="AN796" s="260">
        <f t="shared" si="105"/>
        <v>0</v>
      </c>
      <c r="AO796" s="260" t="e">
        <f t="shared" si="107"/>
        <v>#VALUE!</v>
      </c>
    </row>
    <row r="797" spans="1:41">
      <c r="A797" s="264" t="e">
        <f t="shared" si="109"/>
        <v>#VALUE!</v>
      </c>
      <c r="B797" s="243">
        <v>794</v>
      </c>
      <c r="C797" s="244"/>
      <c r="D797" s="258" t="str">
        <f t="shared" si="102"/>
        <v/>
      </c>
      <c r="E797" s="236"/>
      <c r="F797" s="236"/>
      <c r="G797" s="244"/>
      <c r="H797" s="259" t="str">
        <f t="shared" si="103"/>
        <v/>
      </c>
      <c r="I797" s="236"/>
      <c r="J797" s="236"/>
      <c r="K797" s="236"/>
      <c r="L797" s="236"/>
      <c r="M797" s="311">
        <f t="shared" si="104"/>
        <v>0</v>
      </c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60" t="str">
        <f t="shared" si="106"/>
        <v>нет</v>
      </c>
      <c r="AM797" s="260" t="str">
        <f t="shared" si="108"/>
        <v>нет</v>
      </c>
      <c r="AN797" s="260">
        <f t="shared" si="105"/>
        <v>0</v>
      </c>
      <c r="AO797" s="260" t="e">
        <f t="shared" si="107"/>
        <v>#VALUE!</v>
      </c>
    </row>
    <row r="798" spans="1:41">
      <c r="A798" s="264" t="e">
        <f t="shared" si="109"/>
        <v>#VALUE!</v>
      </c>
      <c r="B798" s="243">
        <v>795</v>
      </c>
      <c r="C798" s="244"/>
      <c r="D798" s="258" t="str">
        <f t="shared" si="102"/>
        <v/>
      </c>
      <c r="E798" s="236"/>
      <c r="F798" s="236"/>
      <c r="G798" s="244"/>
      <c r="H798" s="259" t="str">
        <f t="shared" si="103"/>
        <v/>
      </c>
      <c r="I798" s="236"/>
      <c r="J798" s="236"/>
      <c r="K798" s="236"/>
      <c r="L798" s="236"/>
      <c r="M798" s="311">
        <f t="shared" si="104"/>
        <v>0</v>
      </c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60" t="str">
        <f t="shared" si="106"/>
        <v>нет</v>
      </c>
      <c r="AM798" s="260" t="str">
        <f t="shared" si="108"/>
        <v>нет</v>
      </c>
      <c r="AN798" s="260">
        <f t="shared" si="105"/>
        <v>0</v>
      </c>
      <c r="AO798" s="260" t="e">
        <f t="shared" si="107"/>
        <v>#VALUE!</v>
      </c>
    </row>
    <row r="799" spans="1:41">
      <c r="A799" s="264" t="e">
        <f t="shared" si="109"/>
        <v>#VALUE!</v>
      </c>
      <c r="B799" s="243">
        <v>796</v>
      </c>
      <c r="C799" s="244"/>
      <c r="D799" s="258" t="str">
        <f t="shared" si="102"/>
        <v/>
      </c>
      <c r="E799" s="236"/>
      <c r="F799" s="236"/>
      <c r="G799" s="244"/>
      <c r="H799" s="259" t="str">
        <f t="shared" si="103"/>
        <v/>
      </c>
      <c r="I799" s="236"/>
      <c r="J799" s="236"/>
      <c r="K799" s="236"/>
      <c r="L799" s="236"/>
      <c r="M799" s="311">
        <f t="shared" si="104"/>
        <v>0</v>
      </c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60" t="str">
        <f t="shared" si="106"/>
        <v>нет</v>
      </c>
      <c r="AM799" s="260" t="str">
        <f t="shared" si="108"/>
        <v>нет</v>
      </c>
      <c r="AN799" s="260">
        <f t="shared" si="105"/>
        <v>0</v>
      </c>
      <c r="AO799" s="260" t="e">
        <f t="shared" si="107"/>
        <v>#VALUE!</v>
      </c>
    </row>
    <row r="800" spans="1:41">
      <c r="A800" s="264" t="e">
        <f t="shared" si="109"/>
        <v>#VALUE!</v>
      </c>
      <c r="B800" s="243">
        <v>797</v>
      </c>
      <c r="C800" s="244"/>
      <c r="D800" s="258" t="str">
        <f t="shared" si="102"/>
        <v/>
      </c>
      <c r="E800" s="236"/>
      <c r="F800" s="236"/>
      <c r="G800" s="244"/>
      <c r="H800" s="259" t="str">
        <f t="shared" si="103"/>
        <v/>
      </c>
      <c r="I800" s="236"/>
      <c r="J800" s="236"/>
      <c r="K800" s="236"/>
      <c r="L800" s="236"/>
      <c r="M800" s="311">
        <f t="shared" si="104"/>
        <v>0</v>
      </c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60" t="str">
        <f t="shared" si="106"/>
        <v>нет</v>
      </c>
      <c r="AM800" s="260" t="str">
        <f t="shared" si="108"/>
        <v>нет</v>
      </c>
      <c r="AN800" s="260">
        <f t="shared" si="105"/>
        <v>0</v>
      </c>
      <c r="AO800" s="260" t="e">
        <f t="shared" si="107"/>
        <v>#VALUE!</v>
      </c>
    </row>
    <row r="801" spans="1:41">
      <c r="A801" s="264" t="e">
        <f t="shared" si="109"/>
        <v>#VALUE!</v>
      </c>
      <c r="B801" s="243">
        <v>798</v>
      </c>
      <c r="C801" s="244"/>
      <c r="D801" s="258" t="str">
        <f t="shared" si="102"/>
        <v/>
      </c>
      <c r="E801" s="236"/>
      <c r="F801" s="236"/>
      <c r="G801" s="244"/>
      <c r="H801" s="259" t="str">
        <f t="shared" si="103"/>
        <v/>
      </c>
      <c r="I801" s="236"/>
      <c r="J801" s="236"/>
      <c r="K801" s="236"/>
      <c r="L801" s="236"/>
      <c r="M801" s="311">
        <f t="shared" si="104"/>
        <v>0</v>
      </c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60" t="str">
        <f t="shared" si="106"/>
        <v>нет</v>
      </c>
      <c r="AM801" s="260" t="str">
        <f t="shared" si="108"/>
        <v>нет</v>
      </c>
      <c r="AN801" s="260">
        <f t="shared" si="105"/>
        <v>0</v>
      </c>
      <c r="AO801" s="260" t="e">
        <f t="shared" si="107"/>
        <v>#VALUE!</v>
      </c>
    </row>
    <row r="802" spans="1:41">
      <c r="A802" s="264" t="e">
        <f t="shared" si="109"/>
        <v>#VALUE!</v>
      </c>
      <c r="B802" s="243">
        <v>799</v>
      </c>
      <c r="C802" s="244"/>
      <c r="D802" s="258" t="str">
        <f t="shared" si="102"/>
        <v/>
      </c>
      <c r="E802" s="236"/>
      <c r="F802" s="236"/>
      <c r="G802" s="244"/>
      <c r="H802" s="259" t="str">
        <f t="shared" si="103"/>
        <v/>
      </c>
      <c r="I802" s="236"/>
      <c r="J802" s="236"/>
      <c r="K802" s="236"/>
      <c r="L802" s="236"/>
      <c r="M802" s="311">
        <f t="shared" si="104"/>
        <v>0</v>
      </c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60" t="str">
        <f t="shared" si="106"/>
        <v>нет</v>
      </c>
      <c r="AM802" s="260" t="str">
        <f t="shared" si="108"/>
        <v>нет</v>
      </c>
      <c r="AN802" s="260">
        <f t="shared" si="105"/>
        <v>0</v>
      </c>
      <c r="AO802" s="260" t="e">
        <f t="shared" si="107"/>
        <v>#VALUE!</v>
      </c>
    </row>
    <row r="803" spans="1:41">
      <c r="A803" s="264" t="e">
        <f t="shared" si="109"/>
        <v>#VALUE!</v>
      </c>
      <c r="B803" s="243">
        <v>800</v>
      </c>
      <c r="C803" s="244"/>
      <c r="D803" s="258" t="str">
        <f t="shared" si="102"/>
        <v/>
      </c>
      <c r="E803" s="236"/>
      <c r="F803" s="236"/>
      <c r="G803" s="244"/>
      <c r="H803" s="259" t="str">
        <f t="shared" si="103"/>
        <v/>
      </c>
      <c r="I803" s="236"/>
      <c r="J803" s="236"/>
      <c r="K803" s="236"/>
      <c r="L803" s="236"/>
      <c r="M803" s="311">
        <f t="shared" si="104"/>
        <v>0</v>
      </c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60" t="str">
        <f t="shared" si="106"/>
        <v>нет</v>
      </c>
      <c r="AM803" s="260" t="str">
        <f t="shared" si="108"/>
        <v>нет</v>
      </c>
      <c r="AN803" s="260">
        <f t="shared" si="105"/>
        <v>0</v>
      </c>
      <c r="AO803" s="260" t="e">
        <f t="shared" si="107"/>
        <v>#VALUE!</v>
      </c>
    </row>
    <row r="804" spans="1:41">
      <c r="A804" s="264" t="e">
        <f t="shared" si="109"/>
        <v>#VALUE!</v>
      </c>
      <c r="B804" s="243">
        <v>801</v>
      </c>
      <c r="C804" s="244"/>
      <c r="D804" s="258" t="str">
        <f t="shared" si="102"/>
        <v/>
      </c>
      <c r="E804" s="236"/>
      <c r="F804" s="236"/>
      <c r="G804" s="244"/>
      <c r="H804" s="259" t="str">
        <f t="shared" si="103"/>
        <v/>
      </c>
      <c r="I804" s="236"/>
      <c r="J804" s="236"/>
      <c r="K804" s="236"/>
      <c r="L804" s="236"/>
      <c r="M804" s="311">
        <f t="shared" si="104"/>
        <v>0</v>
      </c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60" t="str">
        <f t="shared" si="106"/>
        <v>нет</v>
      </c>
      <c r="AM804" s="260" t="str">
        <f t="shared" si="108"/>
        <v>нет</v>
      </c>
      <c r="AN804" s="260">
        <f t="shared" si="105"/>
        <v>0</v>
      </c>
      <c r="AO804" s="260" t="e">
        <f t="shared" si="107"/>
        <v>#VALUE!</v>
      </c>
    </row>
    <row r="805" spans="1:41">
      <c r="A805" s="264" t="e">
        <f t="shared" si="109"/>
        <v>#VALUE!</v>
      </c>
      <c r="B805" s="243">
        <v>802</v>
      </c>
      <c r="C805" s="244"/>
      <c r="D805" s="258" t="str">
        <f t="shared" si="102"/>
        <v/>
      </c>
      <c r="E805" s="236"/>
      <c r="F805" s="236"/>
      <c r="G805" s="244"/>
      <c r="H805" s="259" t="str">
        <f t="shared" si="103"/>
        <v/>
      </c>
      <c r="I805" s="236"/>
      <c r="J805" s="236"/>
      <c r="K805" s="236"/>
      <c r="L805" s="236"/>
      <c r="M805" s="311">
        <f t="shared" si="104"/>
        <v>0</v>
      </c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60" t="str">
        <f t="shared" si="106"/>
        <v>нет</v>
      </c>
      <c r="AM805" s="260" t="str">
        <f t="shared" si="108"/>
        <v>нет</v>
      </c>
      <c r="AN805" s="260">
        <f t="shared" si="105"/>
        <v>0</v>
      </c>
      <c r="AO805" s="260" t="e">
        <f t="shared" si="107"/>
        <v>#VALUE!</v>
      </c>
    </row>
    <row r="806" spans="1:41">
      <c r="A806" s="264" t="e">
        <f t="shared" si="109"/>
        <v>#VALUE!</v>
      </c>
      <c r="B806" s="243">
        <v>803</v>
      </c>
      <c r="C806" s="244"/>
      <c r="D806" s="258" t="str">
        <f t="shared" si="102"/>
        <v/>
      </c>
      <c r="E806" s="236"/>
      <c r="F806" s="236"/>
      <c r="G806" s="244"/>
      <c r="H806" s="259" t="str">
        <f t="shared" si="103"/>
        <v/>
      </c>
      <c r="I806" s="236"/>
      <c r="J806" s="236"/>
      <c r="K806" s="236"/>
      <c r="L806" s="236"/>
      <c r="M806" s="311">
        <f t="shared" si="104"/>
        <v>0</v>
      </c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60" t="str">
        <f t="shared" si="106"/>
        <v>нет</v>
      </c>
      <c r="AM806" s="260" t="str">
        <f t="shared" si="108"/>
        <v>нет</v>
      </c>
      <c r="AN806" s="260">
        <f t="shared" si="105"/>
        <v>0</v>
      </c>
      <c r="AO806" s="260" t="e">
        <f t="shared" si="107"/>
        <v>#VALUE!</v>
      </c>
    </row>
    <row r="807" spans="1:41">
      <c r="A807" s="264" t="e">
        <f t="shared" si="109"/>
        <v>#VALUE!</v>
      </c>
      <c r="B807" s="243">
        <v>804</v>
      </c>
      <c r="C807" s="244"/>
      <c r="D807" s="258" t="str">
        <f t="shared" si="102"/>
        <v/>
      </c>
      <c r="E807" s="236"/>
      <c r="F807" s="236"/>
      <c r="G807" s="244"/>
      <c r="H807" s="259" t="str">
        <f t="shared" si="103"/>
        <v/>
      </c>
      <c r="I807" s="236"/>
      <c r="J807" s="236"/>
      <c r="K807" s="236"/>
      <c r="L807" s="236"/>
      <c r="M807" s="311">
        <f t="shared" si="104"/>
        <v>0</v>
      </c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60" t="str">
        <f t="shared" si="106"/>
        <v>нет</v>
      </c>
      <c r="AM807" s="260" t="str">
        <f t="shared" si="108"/>
        <v>нет</v>
      </c>
      <c r="AN807" s="260">
        <f t="shared" si="105"/>
        <v>0</v>
      </c>
      <c r="AO807" s="260" t="e">
        <f t="shared" si="107"/>
        <v>#VALUE!</v>
      </c>
    </row>
    <row r="808" spans="1:41">
      <c r="A808" s="264" t="e">
        <f t="shared" si="109"/>
        <v>#VALUE!</v>
      </c>
      <c r="B808" s="243">
        <v>805</v>
      </c>
      <c r="C808" s="244"/>
      <c r="D808" s="258" t="str">
        <f t="shared" si="102"/>
        <v/>
      </c>
      <c r="E808" s="236"/>
      <c r="F808" s="236"/>
      <c r="G808" s="244"/>
      <c r="H808" s="259" t="str">
        <f t="shared" si="103"/>
        <v/>
      </c>
      <c r="I808" s="236"/>
      <c r="J808" s="236"/>
      <c r="K808" s="236"/>
      <c r="L808" s="236"/>
      <c r="M808" s="311">
        <f t="shared" si="104"/>
        <v>0</v>
      </c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60" t="str">
        <f t="shared" si="106"/>
        <v>нет</v>
      </c>
      <c r="AM808" s="260" t="str">
        <f t="shared" si="108"/>
        <v>нет</v>
      </c>
      <c r="AN808" s="260">
        <f t="shared" si="105"/>
        <v>0</v>
      </c>
      <c r="AO808" s="260" t="e">
        <f t="shared" si="107"/>
        <v>#VALUE!</v>
      </c>
    </row>
    <row r="809" spans="1:41">
      <c r="A809" s="264" t="e">
        <f t="shared" si="109"/>
        <v>#VALUE!</v>
      </c>
      <c r="B809" s="243">
        <v>806</v>
      </c>
      <c r="C809" s="244"/>
      <c r="D809" s="258" t="str">
        <f t="shared" si="102"/>
        <v/>
      </c>
      <c r="E809" s="236"/>
      <c r="F809" s="236"/>
      <c r="G809" s="244"/>
      <c r="H809" s="259" t="str">
        <f t="shared" si="103"/>
        <v/>
      </c>
      <c r="I809" s="236"/>
      <c r="J809" s="236"/>
      <c r="K809" s="236"/>
      <c r="L809" s="236"/>
      <c r="M809" s="311">
        <f t="shared" si="104"/>
        <v>0</v>
      </c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60" t="str">
        <f t="shared" si="106"/>
        <v>нет</v>
      </c>
      <c r="AM809" s="260" t="str">
        <f t="shared" si="108"/>
        <v>нет</v>
      </c>
      <c r="AN809" s="260">
        <f t="shared" si="105"/>
        <v>0</v>
      </c>
      <c r="AO809" s="260" t="e">
        <f t="shared" si="107"/>
        <v>#VALUE!</v>
      </c>
    </row>
    <row r="810" spans="1:41">
      <c r="A810" s="264" t="e">
        <f t="shared" si="109"/>
        <v>#VALUE!</v>
      </c>
      <c r="B810" s="243">
        <v>807</v>
      </c>
      <c r="C810" s="244"/>
      <c r="D810" s="258" t="str">
        <f t="shared" si="102"/>
        <v/>
      </c>
      <c r="E810" s="236"/>
      <c r="F810" s="236"/>
      <c r="G810" s="244"/>
      <c r="H810" s="259" t="str">
        <f t="shared" si="103"/>
        <v/>
      </c>
      <c r="I810" s="236"/>
      <c r="J810" s="236"/>
      <c r="K810" s="236"/>
      <c r="L810" s="236"/>
      <c r="M810" s="311">
        <f t="shared" si="104"/>
        <v>0</v>
      </c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60" t="str">
        <f t="shared" si="106"/>
        <v>нет</v>
      </c>
      <c r="AM810" s="260" t="str">
        <f t="shared" si="108"/>
        <v>нет</v>
      </c>
      <c r="AN810" s="260">
        <f t="shared" si="105"/>
        <v>0</v>
      </c>
      <c r="AO810" s="260" t="e">
        <f t="shared" si="107"/>
        <v>#VALUE!</v>
      </c>
    </row>
    <row r="811" spans="1:41">
      <c r="A811" s="264" t="e">
        <f t="shared" si="109"/>
        <v>#VALUE!</v>
      </c>
      <c r="B811" s="243">
        <v>808</v>
      </c>
      <c r="C811" s="244"/>
      <c r="D811" s="258" t="str">
        <f t="shared" si="102"/>
        <v/>
      </c>
      <c r="E811" s="236"/>
      <c r="F811" s="236"/>
      <c r="G811" s="244"/>
      <c r="H811" s="259" t="str">
        <f t="shared" si="103"/>
        <v/>
      </c>
      <c r="I811" s="236"/>
      <c r="J811" s="236"/>
      <c r="K811" s="236"/>
      <c r="L811" s="236"/>
      <c r="M811" s="311">
        <f t="shared" si="104"/>
        <v>0</v>
      </c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60" t="str">
        <f t="shared" si="106"/>
        <v>нет</v>
      </c>
      <c r="AM811" s="260" t="str">
        <f t="shared" si="108"/>
        <v>нет</v>
      </c>
      <c r="AN811" s="260">
        <f t="shared" si="105"/>
        <v>0</v>
      </c>
      <c r="AO811" s="260" t="e">
        <f t="shared" si="107"/>
        <v>#VALUE!</v>
      </c>
    </row>
    <row r="812" spans="1:41">
      <c r="A812" s="264" t="e">
        <f t="shared" si="109"/>
        <v>#VALUE!</v>
      </c>
      <c r="B812" s="243">
        <v>809</v>
      </c>
      <c r="C812" s="244"/>
      <c r="D812" s="258" t="str">
        <f t="shared" si="102"/>
        <v/>
      </c>
      <c r="E812" s="236"/>
      <c r="F812" s="236"/>
      <c r="G812" s="244"/>
      <c r="H812" s="259" t="str">
        <f t="shared" si="103"/>
        <v/>
      </c>
      <c r="I812" s="236"/>
      <c r="J812" s="236"/>
      <c r="K812" s="236"/>
      <c r="L812" s="236"/>
      <c r="M812" s="311">
        <f t="shared" si="104"/>
        <v>0</v>
      </c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60" t="str">
        <f t="shared" si="106"/>
        <v>нет</v>
      </c>
      <c r="AM812" s="260" t="str">
        <f t="shared" si="108"/>
        <v>нет</v>
      </c>
      <c r="AN812" s="260">
        <f t="shared" si="105"/>
        <v>0</v>
      </c>
      <c r="AO812" s="260" t="e">
        <f t="shared" si="107"/>
        <v>#VALUE!</v>
      </c>
    </row>
    <row r="813" spans="1:41">
      <c r="A813" s="264" t="e">
        <f t="shared" si="109"/>
        <v>#VALUE!</v>
      </c>
      <c r="B813" s="243">
        <v>810</v>
      </c>
      <c r="C813" s="244"/>
      <c r="D813" s="258" t="str">
        <f t="shared" si="102"/>
        <v/>
      </c>
      <c r="E813" s="236"/>
      <c r="F813" s="236"/>
      <c r="G813" s="244"/>
      <c r="H813" s="259" t="str">
        <f t="shared" si="103"/>
        <v/>
      </c>
      <c r="I813" s="236"/>
      <c r="J813" s="236"/>
      <c r="K813" s="236"/>
      <c r="L813" s="236"/>
      <c r="M813" s="311">
        <f t="shared" si="104"/>
        <v>0</v>
      </c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60" t="str">
        <f t="shared" si="106"/>
        <v>нет</v>
      </c>
      <c r="AM813" s="260" t="str">
        <f t="shared" si="108"/>
        <v>нет</v>
      </c>
      <c r="AN813" s="260">
        <f t="shared" si="105"/>
        <v>0</v>
      </c>
      <c r="AO813" s="260" t="e">
        <f t="shared" si="107"/>
        <v>#VALUE!</v>
      </c>
    </row>
    <row r="814" spans="1:41">
      <c r="A814" s="264" t="e">
        <f t="shared" si="109"/>
        <v>#VALUE!</v>
      </c>
      <c r="B814" s="243">
        <v>811</v>
      </c>
      <c r="C814" s="244"/>
      <c r="D814" s="258" t="str">
        <f t="shared" si="102"/>
        <v/>
      </c>
      <c r="E814" s="236"/>
      <c r="F814" s="236"/>
      <c r="G814" s="244"/>
      <c r="H814" s="259" t="str">
        <f t="shared" si="103"/>
        <v/>
      </c>
      <c r="I814" s="236"/>
      <c r="J814" s="236"/>
      <c r="K814" s="236"/>
      <c r="L814" s="236"/>
      <c r="M814" s="311">
        <f t="shared" si="104"/>
        <v>0</v>
      </c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60" t="str">
        <f t="shared" si="106"/>
        <v>нет</v>
      </c>
      <c r="AM814" s="260" t="str">
        <f t="shared" si="108"/>
        <v>нет</v>
      </c>
      <c r="AN814" s="260">
        <f t="shared" si="105"/>
        <v>0</v>
      </c>
      <c r="AO814" s="260" t="e">
        <f t="shared" si="107"/>
        <v>#VALUE!</v>
      </c>
    </row>
    <row r="815" spans="1:41">
      <c r="A815" s="264" t="e">
        <f t="shared" si="109"/>
        <v>#VALUE!</v>
      </c>
      <c r="B815" s="243">
        <v>812</v>
      </c>
      <c r="C815" s="244"/>
      <c r="D815" s="258" t="str">
        <f t="shared" si="102"/>
        <v/>
      </c>
      <c r="E815" s="236"/>
      <c r="F815" s="236"/>
      <c r="G815" s="244"/>
      <c r="H815" s="259" t="str">
        <f t="shared" si="103"/>
        <v/>
      </c>
      <c r="I815" s="236"/>
      <c r="J815" s="236"/>
      <c r="K815" s="236"/>
      <c r="L815" s="236"/>
      <c r="M815" s="311">
        <f t="shared" si="104"/>
        <v>0</v>
      </c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60" t="str">
        <f t="shared" si="106"/>
        <v>нет</v>
      </c>
      <c r="AM815" s="260" t="str">
        <f t="shared" si="108"/>
        <v>нет</v>
      </c>
      <c r="AN815" s="260">
        <f t="shared" si="105"/>
        <v>0</v>
      </c>
      <c r="AO815" s="260" t="e">
        <f t="shared" si="107"/>
        <v>#VALUE!</v>
      </c>
    </row>
    <row r="816" spans="1:41">
      <c r="A816" s="264" t="e">
        <f t="shared" si="109"/>
        <v>#VALUE!</v>
      </c>
      <c r="B816" s="243">
        <v>813</v>
      </c>
      <c r="C816" s="244"/>
      <c r="D816" s="258" t="str">
        <f t="shared" si="102"/>
        <v/>
      </c>
      <c r="E816" s="236"/>
      <c r="F816" s="236"/>
      <c r="G816" s="244"/>
      <c r="H816" s="259" t="str">
        <f t="shared" si="103"/>
        <v/>
      </c>
      <c r="I816" s="236"/>
      <c r="J816" s="236"/>
      <c r="K816" s="236"/>
      <c r="L816" s="236"/>
      <c r="M816" s="311">
        <f t="shared" si="104"/>
        <v>0</v>
      </c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60" t="str">
        <f t="shared" si="106"/>
        <v>нет</v>
      </c>
      <c r="AM816" s="260" t="str">
        <f t="shared" si="108"/>
        <v>нет</v>
      </c>
      <c r="AN816" s="260">
        <f t="shared" si="105"/>
        <v>0</v>
      </c>
      <c r="AO816" s="260" t="e">
        <f t="shared" si="107"/>
        <v>#VALUE!</v>
      </c>
    </row>
    <row r="817" spans="1:41">
      <c r="A817" s="264" t="e">
        <f t="shared" si="109"/>
        <v>#VALUE!</v>
      </c>
      <c r="B817" s="243">
        <v>814</v>
      </c>
      <c r="C817" s="244"/>
      <c r="D817" s="258" t="str">
        <f t="shared" si="102"/>
        <v/>
      </c>
      <c r="E817" s="236"/>
      <c r="F817" s="236"/>
      <c r="G817" s="244"/>
      <c r="H817" s="259" t="str">
        <f t="shared" si="103"/>
        <v/>
      </c>
      <c r="I817" s="236"/>
      <c r="J817" s="236"/>
      <c r="K817" s="236"/>
      <c r="L817" s="236"/>
      <c r="M817" s="311">
        <f t="shared" si="104"/>
        <v>0</v>
      </c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B817" s="236"/>
      <c r="AC817" s="236"/>
      <c r="AD817" s="236"/>
      <c r="AE817" s="236"/>
      <c r="AF817" s="236"/>
      <c r="AG817" s="236"/>
      <c r="AH817" s="236"/>
      <c r="AI817" s="236"/>
      <c r="AJ817" s="236"/>
      <c r="AK817" s="236"/>
      <c r="AL817" s="260" t="str">
        <f t="shared" si="106"/>
        <v>нет</v>
      </c>
      <c r="AM817" s="260" t="str">
        <f t="shared" si="108"/>
        <v>нет</v>
      </c>
      <c r="AN817" s="260">
        <f t="shared" si="105"/>
        <v>0</v>
      </c>
      <c r="AO817" s="260" t="e">
        <f t="shared" si="107"/>
        <v>#VALUE!</v>
      </c>
    </row>
    <row r="818" spans="1:41">
      <c r="A818" s="264" t="e">
        <f t="shared" si="109"/>
        <v>#VALUE!</v>
      </c>
      <c r="B818" s="243">
        <v>815</v>
      </c>
      <c r="C818" s="244"/>
      <c r="D818" s="258" t="str">
        <f t="shared" si="102"/>
        <v/>
      </c>
      <c r="E818" s="236"/>
      <c r="F818" s="236"/>
      <c r="G818" s="244"/>
      <c r="H818" s="259" t="str">
        <f t="shared" si="103"/>
        <v/>
      </c>
      <c r="I818" s="236"/>
      <c r="J818" s="236"/>
      <c r="K818" s="236"/>
      <c r="L818" s="236"/>
      <c r="M818" s="311">
        <f t="shared" si="104"/>
        <v>0</v>
      </c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60" t="str">
        <f t="shared" si="106"/>
        <v>нет</v>
      </c>
      <c r="AM818" s="260" t="str">
        <f t="shared" si="108"/>
        <v>нет</v>
      </c>
      <c r="AN818" s="260">
        <f t="shared" si="105"/>
        <v>0</v>
      </c>
      <c r="AO818" s="260" t="e">
        <f t="shared" si="107"/>
        <v>#VALUE!</v>
      </c>
    </row>
    <row r="819" spans="1:41">
      <c r="A819" s="264" t="e">
        <f t="shared" si="109"/>
        <v>#VALUE!</v>
      </c>
      <c r="B819" s="243">
        <v>816</v>
      </c>
      <c r="C819" s="244"/>
      <c r="D819" s="258" t="str">
        <f t="shared" si="102"/>
        <v/>
      </c>
      <c r="E819" s="236"/>
      <c r="F819" s="236"/>
      <c r="G819" s="244"/>
      <c r="H819" s="259" t="str">
        <f t="shared" si="103"/>
        <v/>
      </c>
      <c r="I819" s="236"/>
      <c r="J819" s="236"/>
      <c r="K819" s="236"/>
      <c r="L819" s="236"/>
      <c r="M819" s="311">
        <f t="shared" si="104"/>
        <v>0</v>
      </c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60" t="str">
        <f t="shared" si="106"/>
        <v>нет</v>
      </c>
      <c r="AM819" s="260" t="str">
        <f t="shared" si="108"/>
        <v>нет</v>
      </c>
      <c r="AN819" s="260">
        <f t="shared" si="105"/>
        <v>0</v>
      </c>
      <c r="AO819" s="260" t="e">
        <f t="shared" si="107"/>
        <v>#VALUE!</v>
      </c>
    </row>
    <row r="820" spans="1:41">
      <c r="A820" s="264" t="e">
        <f t="shared" si="109"/>
        <v>#VALUE!</v>
      </c>
      <c r="B820" s="243">
        <v>817</v>
      </c>
      <c r="C820" s="244"/>
      <c r="D820" s="258" t="str">
        <f t="shared" si="102"/>
        <v/>
      </c>
      <c r="E820" s="236"/>
      <c r="F820" s="236"/>
      <c r="G820" s="244"/>
      <c r="H820" s="259" t="str">
        <f t="shared" si="103"/>
        <v/>
      </c>
      <c r="I820" s="236"/>
      <c r="J820" s="236"/>
      <c r="K820" s="236"/>
      <c r="L820" s="236"/>
      <c r="M820" s="311">
        <f t="shared" si="104"/>
        <v>0</v>
      </c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60" t="str">
        <f t="shared" si="106"/>
        <v>нет</v>
      </c>
      <c r="AM820" s="260" t="str">
        <f t="shared" si="108"/>
        <v>нет</v>
      </c>
      <c r="AN820" s="260">
        <f t="shared" si="105"/>
        <v>0</v>
      </c>
      <c r="AO820" s="260" t="e">
        <f t="shared" si="107"/>
        <v>#VALUE!</v>
      </c>
    </row>
    <row r="821" spans="1:41">
      <c r="A821" s="264" t="e">
        <f t="shared" si="109"/>
        <v>#VALUE!</v>
      </c>
      <c r="B821" s="243">
        <v>818</v>
      </c>
      <c r="C821" s="244"/>
      <c r="D821" s="258" t="str">
        <f t="shared" si="102"/>
        <v/>
      </c>
      <c r="E821" s="236"/>
      <c r="F821" s="236"/>
      <c r="G821" s="244"/>
      <c r="H821" s="259" t="str">
        <f t="shared" si="103"/>
        <v/>
      </c>
      <c r="I821" s="236"/>
      <c r="J821" s="236"/>
      <c r="K821" s="236"/>
      <c r="L821" s="236"/>
      <c r="M821" s="311">
        <f t="shared" si="104"/>
        <v>0</v>
      </c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60" t="str">
        <f t="shared" si="106"/>
        <v>нет</v>
      </c>
      <c r="AM821" s="260" t="str">
        <f t="shared" si="108"/>
        <v>нет</v>
      </c>
      <c r="AN821" s="260">
        <f t="shared" si="105"/>
        <v>0</v>
      </c>
      <c r="AO821" s="260" t="e">
        <f t="shared" si="107"/>
        <v>#VALUE!</v>
      </c>
    </row>
    <row r="822" spans="1:41">
      <c r="A822" s="264" t="e">
        <f t="shared" si="109"/>
        <v>#VALUE!</v>
      </c>
      <c r="B822" s="243">
        <v>819</v>
      </c>
      <c r="C822" s="244"/>
      <c r="D822" s="258" t="str">
        <f t="shared" si="102"/>
        <v/>
      </c>
      <c r="E822" s="236"/>
      <c r="F822" s="236"/>
      <c r="G822" s="244"/>
      <c r="H822" s="259" t="str">
        <f t="shared" si="103"/>
        <v/>
      </c>
      <c r="I822" s="236"/>
      <c r="J822" s="236"/>
      <c r="K822" s="236"/>
      <c r="L822" s="236"/>
      <c r="M822" s="311">
        <f t="shared" si="104"/>
        <v>0</v>
      </c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B822" s="236"/>
      <c r="AC822" s="236"/>
      <c r="AD822" s="236"/>
      <c r="AE822" s="236"/>
      <c r="AF822" s="236"/>
      <c r="AG822" s="236"/>
      <c r="AH822" s="236"/>
      <c r="AI822" s="236"/>
      <c r="AJ822" s="236"/>
      <c r="AK822" s="236"/>
      <c r="AL822" s="260" t="str">
        <f t="shared" si="106"/>
        <v>нет</v>
      </c>
      <c r="AM822" s="260" t="str">
        <f t="shared" si="108"/>
        <v>нет</v>
      </c>
      <c r="AN822" s="260">
        <f t="shared" si="105"/>
        <v>0</v>
      </c>
      <c r="AO822" s="260" t="e">
        <f t="shared" si="107"/>
        <v>#VALUE!</v>
      </c>
    </row>
    <row r="823" spans="1:41">
      <c r="A823" s="264" t="e">
        <f t="shared" si="109"/>
        <v>#VALUE!</v>
      </c>
      <c r="B823" s="243">
        <v>820</v>
      </c>
      <c r="C823" s="244"/>
      <c r="D823" s="258" t="str">
        <f t="shared" si="102"/>
        <v/>
      </c>
      <c r="E823" s="236"/>
      <c r="F823" s="236"/>
      <c r="G823" s="244"/>
      <c r="H823" s="259" t="str">
        <f t="shared" si="103"/>
        <v/>
      </c>
      <c r="I823" s="236"/>
      <c r="J823" s="236"/>
      <c r="K823" s="236"/>
      <c r="L823" s="236"/>
      <c r="M823" s="311">
        <f t="shared" si="104"/>
        <v>0</v>
      </c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60" t="str">
        <f t="shared" si="106"/>
        <v>нет</v>
      </c>
      <c r="AM823" s="260" t="str">
        <f t="shared" si="108"/>
        <v>нет</v>
      </c>
      <c r="AN823" s="260">
        <f t="shared" si="105"/>
        <v>0</v>
      </c>
      <c r="AO823" s="260" t="e">
        <f t="shared" si="107"/>
        <v>#VALUE!</v>
      </c>
    </row>
    <row r="824" spans="1:41">
      <c r="A824" s="264" t="e">
        <f t="shared" si="109"/>
        <v>#VALUE!</v>
      </c>
      <c r="B824" s="243">
        <v>821</v>
      </c>
      <c r="C824" s="244"/>
      <c r="D824" s="258" t="str">
        <f t="shared" si="102"/>
        <v/>
      </c>
      <c r="E824" s="236"/>
      <c r="F824" s="236"/>
      <c r="G824" s="244"/>
      <c r="H824" s="259" t="str">
        <f t="shared" si="103"/>
        <v/>
      </c>
      <c r="I824" s="236"/>
      <c r="J824" s="236"/>
      <c r="K824" s="236"/>
      <c r="L824" s="236"/>
      <c r="M824" s="311">
        <f t="shared" si="104"/>
        <v>0</v>
      </c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60" t="str">
        <f t="shared" si="106"/>
        <v>нет</v>
      </c>
      <c r="AM824" s="260" t="str">
        <f t="shared" si="108"/>
        <v>нет</v>
      </c>
      <c r="AN824" s="260">
        <f t="shared" si="105"/>
        <v>0</v>
      </c>
      <c r="AO824" s="260" t="e">
        <f t="shared" si="107"/>
        <v>#VALUE!</v>
      </c>
    </row>
    <row r="825" spans="1:41">
      <c r="A825" s="264" t="e">
        <f t="shared" si="109"/>
        <v>#VALUE!</v>
      </c>
      <c r="B825" s="243">
        <v>822</v>
      </c>
      <c r="C825" s="244"/>
      <c r="D825" s="258" t="str">
        <f t="shared" si="102"/>
        <v/>
      </c>
      <c r="E825" s="236"/>
      <c r="F825" s="236"/>
      <c r="G825" s="244"/>
      <c r="H825" s="259" t="str">
        <f t="shared" si="103"/>
        <v/>
      </c>
      <c r="I825" s="236"/>
      <c r="J825" s="236"/>
      <c r="K825" s="236"/>
      <c r="L825" s="236"/>
      <c r="M825" s="311">
        <f t="shared" si="104"/>
        <v>0</v>
      </c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60" t="str">
        <f t="shared" si="106"/>
        <v>нет</v>
      </c>
      <c r="AM825" s="260" t="str">
        <f t="shared" si="108"/>
        <v>нет</v>
      </c>
      <c r="AN825" s="260">
        <f t="shared" si="105"/>
        <v>0</v>
      </c>
      <c r="AO825" s="260" t="e">
        <f t="shared" si="107"/>
        <v>#VALUE!</v>
      </c>
    </row>
    <row r="826" spans="1:41">
      <c r="A826" s="264" t="e">
        <f t="shared" si="109"/>
        <v>#VALUE!</v>
      </c>
      <c r="B826" s="243">
        <v>823</v>
      </c>
      <c r="C826" s="244"/>
      <c r="D826" s="258" t="str">
        <f t="shared" si="102"/>
        <v/>
      </c>
      <c r="E826" s="236"/>
      <c r="F826" s="236"/>
      <c r="G826" s="244"/>
      <c r="H826" s="259" t="str">
        <f t="shared" si="103"/>
        <v/>
      </c>
      <c r="I826" s="236"/>
      <c r="J826" s="236"/>
      <c r="K826" s="236"/>
      <c r="L826" s="236"/>
      <c r="M826" s="311">
        <f t="shared" si="104"/>
        <v>0</v>
      </c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60" t="str">
        <f t="shared" si="106"/>
        <v>нет</v>
      </c>
      <c r="AM826" s="260" t="str">
        <f t="shared" si="108"/>
        <v>нет</v>
      </c>
      <c r="AN826" s="260">
        <f t="shared" si="105"/>
        <v>0</v>
      </c>
      <c r="AO826" s="260" t="e">
        <f t="shared" si="107"/>
        <v>#VALUE!</v>
      </c>
    </row>
    <row r="827" spans="1:41">
      <c r="A827" s="264" t="e">
        <f t="shared" si="109"/>
        <v>#VALUE!</v>
      </c>
      <c r="B827" s="243">
        <v>824</v>
      </c>
      <c r="C827" s="244"/>
      <c r="D827" s="258" t="str">
        <f t="shared" si="102"/>
        <v/>
      </c>
      <c r="E827" s="236"/>
      <c r="F827" s="236"/>
      <c r="G827" s="244"/>
      <c r="H827" s="259" t="str">
        <f t="shared" si="103"/>
        <v/>
      </c>
      <c r="I827" s="236"/>
      <c r="J827" s="236"/>
      <c r="K827" s="236"/>
      <c r="L827" s="236"/>
      <c r="M827" s="311">
        <f t="shared" si="104"/>
        <v>0</v>
      </c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60" t="str">
        <f t="shared" si="106"/>
        <v>нет</v>
      </c>
      <c r="AM827" s="260" t="str">
        <f t="shared" si="108"/>
        <v>нет</v>
      </c>
      <c r="AN827" s="260">
        <f t="shared" si="105"/>
        <v>0</v>
      </c>
      <c r="AO827" s="260" t="e">
        <f t="shared" si="107"/>
        <v>#VALUE!</v>
      </c>
    </row>
    <row r="828" spans="1:41">
      <c r="A828" s="264" t="e">
        <f t="shared" si="109"/>
        <v>#VALUE!</v>
      </c>
      <c r="B828" s="243">
        <v>825</v>
      </c>
      <c r="C828" s="244"/>
      <c r="D828" s="258" t="str">
        <f t="shared" si="102"/>
        <v/>
      </c>
      <c r="E828" s="236"/>
      <c r="F828" s="236"/>
      <c r="G828" s="244"/>
      <c r="H828" s="259" t="str">
        <f t="shared" si="103"/>
        <v/>
      </c>
      <c r="I828" s="236"/>
      <c r="J828" s="236"/>
      <c r="K828" s="236"/>
      <c r="L828" s="236"/>
      <c r="M828" s="311">
        <f t="shared" si="104"/>
        <v>0</v>
      </c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60" t="str">
        <f t="shared" si="106"/>
        <v>нет</v>
      </c>
      <c r="AM828" s="260" t="str">
        <f t="shared" si="108"/>
        <v>нет</v>
      </c>
      <c r="AN828" s="260">
        <f t="shared" si="105"/>
        <v>0</v>
      </c>
      <c r="AO828" s="260" t="e">
        <f t="shared" si="107"/>
        <v>#VALUE!</v>
      </c>
    </row>
    <row r="829" spans="1:41">
      <c r="A829" s="264" t="e">
        <f t="shared" si="109"/>
        <v>#VALUE!</v>
      </c>
      <c r="B829" s="243">
        <v>826</v>
      </c>
      <c r="C829" s="244"/>
      <c r="D829" s="258" t="str">
        <f t="shared" si="102"/>
        <v/>
      </c>
      <c r="E829" s="236"/>
      <c r="F829" s="236"/>
      <c r="G829" s="244"/>
      <c r="H829" s="259" t="str">
        <f t="shared" si="103"/>
        <v/>
      </c>
      <c r="I829" s="236"/>
      <c r="J829" s="236"/>
      <c r="K829" s="236"/>
      <c r="L829" s="236"/>
      <c r="M829" s="311">
        <f t="shared" si="104"/>
        <v>0</v>
      </c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60" t="str">
        <f t="shared" si="106"/>
        <v>нет</v>
      </c>
      <c r="AM829" s="260" t="str">
        <f t="shared" si="108"/>
        <v>нет</v>
      </c>
      <c r="AN829" s="260">
        <f t="shared" si="105"/>
        <v>0</v>
      </c>
      <c r="AO829" s="260" t="e">
        <f t="shared" si="107"/>
        <v>#VALUE!</v>
      </c>
    </row>
    <row r="830" spans="1:41">
      <c r="A830" s="264" t="e">
        <f t="shared" si="109"/>
        <v>#VALUE!</v>
      </c>
      <c r="B830" s="243">
        <v>827</v>
      </c>
      <c r="C830" s="244"/>
      <c r="D830" s="259" t="str">
        <f t="shared" si="102"/>
        <v/>
      </c>
      <c r="E830" s="236"/>
      <c r="F830" s="236"/>
      <c r="G830" s="244"/>
      <c r="H830" s="259" t="str">
        <f t="shared" si="103"/>
        <v/>
      </c>
      <c r="I830" s="236"/>
      <c r="J830" s="236"/>
      <c r="K830" s="236"/>
      <c r="L830" s="236"/>
      <c r="M830" s="311">
        <f t="shared" si="104"/>
        <v>0</v>
      </c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  <c r="AG830" s="236"/>
      <c r="AH830" s="236"/>
      <c r="AI830" s="236"/>
      <c r="AJ830" s="236"/>
      <c r="AK830" s="236"/>
      <c r="AL830" s="260" t="str">
        <f t="shared" si="106"/>
        <v>нет</v>
      </c>
      <c r="AM830" s="260" t="str">
        <f t="shared" si="108"/>
        <v>нет</v>
      </c>
      <c r="AN830" s="260">
        <f t="shared" si="105"/>
        <v>0</v>
      </c>
      <c r="AO830" s="260" t="e">
        <f t="shared" si="107"/>
        <v>#VALUE!</v>
      </c>
    </row>
    <row r="831" spans="1:41">
      <c r="A831" s="264" t="e">
        <f t="shared" si="109"/>
        <v>#VALUE!</v>
      </c>
      <c r="B831" s="243">
        <v>828</v>
      </c>
      <c r="C831" s="244"/>
      <c r="D831" s="259" t="str">
        <f t="shared" ref="D831:D894" si="110">IFERROR(VLOOKUP(C831,msu,2,0),"")</f>
        <v/>
      </c>
      <c r="E831" s="236"/>
      <c r="F831" s="236"/>
      <c r="G831" s="244"/>
      <c r="H831" s="259" t="str">
        <f t="shared" ref="H831:H894" si="111">IFERROR(VLOOKUP(G831,oo,2,0),"")</f>
        <v/>
      </c>
      <c r="I831" s="236"/>
      <c r="J831" s="236"/>
      <c r="K831" s="236"/>
      <c r="L831" s="236"/>
      <c r="M831" s="311">
        <f t="shared" ref="M831:M894" si="112">COUNTA(N831:AK831)</f>
        <v>0</v>
      </c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60" t="str">
        <f t="shared" si="106"/>
        <v>нет</v>
      </c>
      <c r="AM831" s="260" t="str">
        <f t="shared" si="108"/>
        <v>нет</v>
      </c>
      <c r="AN831" s="260">
        <f t="shared" ref="AN831:AN894" si="113">COUNTIF(N831:AK831,"призер")+COUNTIF(N831:AK831,"победитель")</f>
        <v>0</v>
      </c>
      <c r="AO831" s="260" t="e">
        <f t="shared" si="107"/>
        <v>#VALUE!</v>
      </c>
    </row>
    <row r="832" spans="1:41">
      <c r="A832" s="264" t="e">
        <f t="shared" si="109"/>
        <v>#VALUE!</v>
      </c>
      <c r="B832" s="243">
        <v>829</v>
      </c>
      <c r="C832" s="244"/>
      <c r="D832" s="259" t="str">
        <f t="shared" si="110"/>
        <v/>
      </c>
      <c r="E832" s="236"/>
      <c r="F832" s="236"/>
      <c r="G832" s="244"/>
      <c r="H832" s="259" t="str">
        <f t="shared" si="111"/>
        <v/>
      </c>
      <c r="I832" s="236"/>
      <c r="J832" s="236"/>
      <c r="K832" s="236"/>
      <c r="L832" s="236"/>
      <c r="M832" s="311">
        <f t="shared" si="112"/>
        <v>0</v>
      </c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60" t="str">
        <f t="shared" si="106"/>
        <v>нет</v>
      </c>
      <c r="AM832" s="260" t="str">
        <f t="shared" si="108"/>
        <v>нет</v>
      </c>
      <c r="AN832" s="260">
        <f t="shared" si="113"/>
        <v>0</v>
      </c>
      <c r="AO832" s="260" t="e">
        <f t="shared" si="107"/>
        <v>#VALUE!</v>
      </c>
    </row>
    <row r="833" spans="1:41">
      <c r="A833" s="264" t="e">
        <f t="shared" si="109"/>
        <v>#VALUE!</v>
      </c>
      <c r="B833" s="243">
        <v>830</v>
      </c>
      <c r="C833" s="244"/>
      <c r="D833" s="259" t="str">
        <f t="shared" si="110"/>
        <v/>
      </c>
      <c r="E833" s="236"/>
      <c r="F833" s="236"/>
      <c r="G833" s="244"/>
      <c r="H833" s="259" t="str">
        <f t="shared" si="111"/>
        <v/>
      </c>
      <c r="I833" s="236"/>
      <c r="J833" s="236"/>
      <c r="K833" s="236"/>
      <c r="L833" s="236"/>
      <c r="M833" s="311">
        <f t="shared" si="112"/>
        <v>0</v>
      </c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60" t="str">
        <f t="shared" si="106"/>
        <v>нет</v>
      </c>
      <c r="AM833" s="260" t="str">
        <f t="shared" si="108"/>
        <v>нет</v>
      </c>
      <c r="AN833" s="260">
        <f t="shared" si="113"/>
        <v>0</v>
      </c>
      <c r="AO833" s="260" t="e">
        <f t="shared" si="107"/>
        <v>#VALUE!</v>
      </c>
    </row>
    <row r="834" spans="1:41">
      <c r="A834" s="264" t="e">
        <f t="shared" si="109"/>
        <v>#VALUE!</v>
      </c>
      <c r="B834" s="243">
        <v>831</v>
      </c>
      <c r="C834" s="244"/>
      <c r="D834" s="259" t="str">
        <f t="shared" si="110"/>
        <v/>
      </c>
      <c r="E834" s="236"/>
      <c r="F834" s="236"/>
      <c r="G834" s="244"/>
      <c r="H834" s="259" t="str">
        <f t="shared" si="111"/>
        <v/>
      </c>
      <c r="I834" s="236"/>
      <c r="J834" s="236"/>
      <c r="K834" s="236"/>
      <c r="L834" s="236"/>
      <c r="M834" s="311">
        <f t="shared" si="112"/>
        <v>0</v>
      </c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60" t="str">
        <f t="shared" si="106"/>
        <v>нет</v>
      </c>
      <c r="AM834" s="260" t="str">
        <f t="shared" si="108"/>
        <v>нет</v>
      </c>
      <c r="AN834" s="260">
        <f t="shared" si="113"/>
        <v>0</v>
      </c>
      <c r="AO834" s="260" t="e">
        <f t="shared" si="107"/>
        <v>#VALUE!</v>
      </c>
    </row>
    <row r="835" spans="1:41">
      <c r="A835" s="264" t="e">
        <f t="shared" si="109"/>
        <v>#VALUE!</v>
      </c>
      <c r="B835" s="243">
        <v>832</v>
      </c>
      <c r="C835" s="244"/>
      <c r="D835" s="259" t="str">
        <f t="shared" si="110"/>
        <v/>
      </c>
      <c r="E835" s="236"/>
      <c r="F835" s="236"/>
      <c r="G835" s="244"/>
      <c r="H835" s="259" t="str">
        <f t="shared" si="111"/>
        <v/>
      </c>
      <c r="I835" s="236"/>
      <c r="J835" s="236"/>
      <c r="K835" s="236"/>
      <c r="L835" s="236"/>
      <c r="M835" s="311">
        <f t="shared" si="112"/>
        <v>0</v>
      </c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60" t="str">
        <f t="shared" si="106"/>
        <v>нет</v>
      </c>
      <c r="AM835" s="260" t="str">
        <f t="shared" si="108"/>
        <v>нет</v>
      </c>
      <c r="AN835" s="260">
        <f t="shared" si="113"/>
        <v>0</v>
      </c>
      <c r="AO835" s="260" t="e">
        <f t="shared" si="107"/>
        <v>#VALUE!</v>
      </c>
    </row>
    <row r="836" spans="1:41">
      <c r="A836" s="264" t="e">
        <f t="shared" si="109"/>
        <v>#VALUE!</v>
      </c>
      <c r="B836" s="243">
        <v>833</v>
      </c>
      <c r="C836" s="244"/>
      <c r="D836" s="259" t="str">
        <f t="shared" si="110"/>
        <v/>
      </c>
      <c r="E836" s="236"/>
      <c r="F836" s="236"/>
      <c r="G836" s="244"/>
      <c r="H836" s="259" t="str">
        <f t="shared" si="111"/>
        <v/>
      </c>
      <c r="I836" s="236"/>
      <c r="J836" s="236"/>
      <c r="K836" s="236"/>
      <c r="L836" s="236"/>
      <c r="M836" s="311">
        <f t="shared" si="112"/>
        <v>0</v>
      </c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B836" s="236"/>
      <c r="AC836" s="236"/>
      <c r="AD836" s="236"/>
      <c r="AE836" s="236"/>
      <c r="AF836" s="236"/>
      <c r="AG836" s="236"/>
      <c r="AH836" s="236"/>
      <c r="AI836" s="236"/>
      <c r="AJ836" s="236"/>
      <c r="AK836" s="236"/>
      <c r="AL836" s="260" t="str">
        <f t="shared" si="106"/>
        <v>нет</v>
      </c>
      <c r="AM836" s="260" t="str">
        <f t="shared" si="108"/>
        <v>нет</v>
      </c>
      <c r="AN836" s="260">
        <f t="shared" si="113"/>
        <v>0</v>
      </c>
      <c r="AO836" s="260" t="e">
        <f t="shared" si="107"/>
        <v>#VALUE!</v>
      </c>
    </row>
    <row r="837" spans="1:41">
      <c r="A837" s="264" t="e">
        <f t="shared" si="109"/>
        <v>#VALUE!</v>
      </c>
      <c r="B837" s="243">
        <v>834</v>
      </c>
      <c r="C837" s="244"/>
      <c r="D837" s="259" t="str">
        <f t="shared" si="110"/>
        <v/>
      </c>
      <c r="E837" s="236"/>
      <c r="F837" s="236"/>
      <c r="G837" s="244"/>
      <c r="H837" s="259" t="str">
        <f t="shared" si="111"/>
        <v/>
      </c>
      <c r="I837" s="236"/>
      <c r="J837" s="236"/>
      <c r="K837" s="236"/>
      <c r="L837" s="236"/>
      <c r="M837" s="311">
        <f t="shared" si="112"/>
        <v>0</v>
      </c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60" t="str">
        <f t="shared" ref="AL837:AL900" si="114">IF($I837&lt;5,"нет",IF($I837&gt;9,"нет","да"))</f>
        <v>нет</v>
      </c>
      <c r="AM837" s="260" t="str">
        <f t="shared" si="108"/>
        <v>нет</v>
      </c>
      <c r="AN837" s="260">
        <f t="shared" si="113"/>
        <v>0</v>
      </c>
      <c r="AO837" s="260" t="e">
        <f t="shared" ref="AO837:AO900" si="115">IF(LEN(G837)=5,LEFT(G837,1)+100,LEFT(G837,2)+100)</f>
        <v>#VALUE!</v>
      </c>
    </row>
    <row r="838" spans="1:41">
      <c r="A838" s="264" t="e">
        <f t="shared" si="109"/>
        <v>#VALUE!</v>
      </c>
      <c r="B838" s="243">
        <v>835</v>
      </c>
      <c r="C838" s="244"/>
      <c r="D838" s="259" t="str">
        <f t="shared" si="110"/>
        <v/>
      </c>
      <c r="E838" s="236"/>
      <c r="F838" s="236"/>
      <c r="G838" s="244"/>
      <c r="H838" s="259" t="str">
        <f t="shared" si="111"/>
        <v/>
      </c>
      <c r="I838" s="236"/>
      <c r="J838" s="236"/>
      <c r="K838" s="236"/>
      <c r="L838" s="236"/>
      <c r="M838" s="311">
        <f t="shared" si="112"/>
        <v>0</v>
      </c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60" t="str">
        <f t="shared" si="114"/>
        <v>нет</v>
      </c>
      <c r="AM838" s="260" t="str">
        <f t="shared" ref="AM838:AM901" si="116">IF($I838&lt;=9,"нет","да")</f>
        <v>нет</v>
      </c>
      <c r="AN838" s="260">
        <f t="shared" si="113"/>
        <v>0</v>
      </c>
      <c r="AO838" s="260" t="e">
        <f t="shared" si="115"/>
        <v>#VALUE!</v>
      </c>
    </row>
    <row r="839" spans="1:41">
      <c r="A839" s="264" t="e">
        <f t="shared" si="109"/>
        <v>#VALUE!</v>
      </c>
      <c r="B839" s="243">
        <v>836</v>
      </c>
      <c r="C839" s="244"/>
      <c r="D839" s="259" t="str">
        <f t="shared" si="110"/>
        <v/>
      </c>
      <c r="E839" s="236"/>
      <c r="F839" s="236"/>
      <c r="G839" s="244"/>
      <c r="H839" s="259" t="str">
        <f t="shared" si="111"/>
        <v/>
      </c>
      <c r="I839" s="236"/>
      <c r="J839" s="236"/>
      <c r="K839" s="236"/>
      <c r="L839" s="236"/>
      <c r="M839" s="311">
        <f t="shared" si="112"/>
        <v>0</v>
      </c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60" t="str">
        <f t="shared" si="114"/>
        <v>нет</v>
      </c>
      <c r="AM839" s="260" t="str">
        <f t="shared" si="116"/>
        <v>нет</v>
      </c>
      <c r="AN839" s="260">
        <f t="shared" si="113"/>
        <v>0</v>
      </c>
      <c r="AO839" s="260" t="e">
        <f t="shared" si="115"/>
        <v>#VALUE!</v>
      </c>
    </row>
    <row r="840" spans="1:41">
      <c r="A840" s="264" t="e">
        <f t="shared" ref="A840:A903" si="117">IF($AO840=$C840, "Код_ОО+МСУ_верно", "Требуется проверка кода ОО или МСУ, кроме 101, 102,103")</f>
        <v>#VALUE!</v>
      </c>
      <c r="B840" s="243">
        <v>837</v>
      </c>
      <c r="C840" s="244"/>
      <c r="D840" s="259" t="str">
        <f t="shared" si="110"/>
        <v/>
      </c>
      <c r="E840" s="236"/>
      <c r="F840" s="236"/>
      <c r="G840" s="244"/>
      <c r="H840" s="259" t="str">
        <f t="shared" si="111"/>
        <v/>
      </c>
      <c r="I840" s="236"/>
      <c r="J840" s="236"/>
      <c r="K840" s="236"/>
      <c r="L840" s="236"/>
      <c r="M840" s="311">
        <f t="shared" si="112"/>
        <v>0</v>
      </c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60" t="str">
        <f t="shared" si="114"/>
        <v>нет</v>
      </c>
      <c r="AM840" s="260" t="str">
        <f t="shared" si="116"/>
        <v>нет</v>
      </c>
      <c r="AN840" s="260">
        <f t="shared" si="113"/>
        <v>0</v>
      </c>
      <c r="AO840" s="260" t="e">
        <f t="shared" si="115"/>
        <v>#VALUE!</v>
      </c>
    </row>
    <row r="841" spans="1:41">
      <c r="A841" s="264" t="e">
        <f t="shared" si="117"/>
        <v>#VALUE!</v>
      </c>
      <c r="B841" s="243">
        <v>838</v>
      </c>
      <c r="C841" s="244"/>
      <c r="D841" s="259" t="str">
        <f t="shared" si="110"/>
        <v/>
      </c>
      <c r="E841" s="236"/>
      <c r="F841" s="236"/>
      <c r="G841" s="244"/>
      <c r="H841" s="259" t="str">
        <f t="shared" si="111"/>
        <v/>
      </c>
      <c r="I841" s="236"/>
      <c r="J841" s="236"/>
      <c r="K841" s="236"/>
      <c r="L841" s="236"/>
      <c r="M841" s="311">
        <f t="shared" si="112"/>
        <v>0</v>
      </c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60" t="str">
        <f t="shared" si="114"/>
        <v>нет</v>
      </c>
      <c r="AM841" s="260" t="str">
        <f t="shared" si="116"/>
        <v>нет</v>
      </c>
      <c r="AN841" s="260">
        <f t="shared" si="113"/>
        <v>0</v>
      </c>
      <c r="AO841" s="260" t="e">
        <f t="shared" si="115"/>
        <v>#VALUE!</v>
      </c>
    </row>
    <row r="842" spans="1:41">
      <c r="A842" s="264" t="e">
        <f t="shared" si="117"/>
        <v>#VALUE!</v>
      </c>
      <c r="B842" s="243">
        <v>839</v>
      </c>
      <c r="C842" s="244"/>
      <c r="D842" s="259" t="str">
        <f t="shared" si="110"/>
        <v/>
      </c>
      <c r="E842" s="236"/>
      <c r="F842" s="236"/>
      <c r="G842" s="244"/>
      <c r="H842" s="259" t="str">
        <f t="shared" si="111"/>
        <v/>
      </c>
      <c r="I842" s="236"/>
      <c r="J842" s="236"/>
      <c r="K842" s="236"/>
      <c r="L842" s="236"/>
      <c r="M842" s="311">
        <f t="shared" si="112"/>
        <v>0</v>
      </c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60" t="str">
        <f t="shared" si="114"/>
        <v>нет</v>
      </c>
      <c r="AM842" s="260" t="str">
        <f t="shared" si="116"/>
        <v>нет</v>
      </c>
      <c r="AN842" s="260">
        <f t="shared" si="113"/>
        <v>0</v>
      </c>
      <c r="AO842" s="260" t="e">
        <f t="shared" si="115"/>
        <v>#VALUE!</v>
      </c>
    </row>
    <row r="843" spans="1:41">
      <c r="A843" s="264" t="e">
        <f t="shared" si="117"/>
        <v>#VALUE!</v>
      </c>
      <c r="B843" s="243">
        <v>840</v>
      </c>
      <c r="C843" s="244"/>
      <c r="D843" s="259" t="str">
        <f t="shared" si="110"/>
        <v/>
      </c>
      <c r="E843" s="236"/>
      <c r="F843" s="236"/>
      <c r="G843" s="244"/>
      <c r="H843" s="259" t="str">
        <f t="shared" si="111"/>
        <v/>
      </c>
      <c r="I843" s="236"/>
      <c r="J843" s="236"/>
      <c r="K843" s="236"/>
      <c r="L843" s="236"/>
      <c r="M843" s="311">
        <f t="shared" si="112"/>
        <v>0</v>
      </c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60" t="str">
        <f t="shared" si="114"/>
        <v>нет</v>
      </c>
      <c r="AM843" s="260" t="str">
        <f t="shared" si="116"/>
        <v>нет</v>
      </c>
      <c r="AN843" s="260">
        <f t="shared" si="113"/>
        <v>0</v>
      </c>
      <c r="AO843" s="260" t="e">
        <f t="shared" si="115"/>
        <v>#VALUE!</v>
      </c>
    </row>
    <row r="844" spans="1:41">
      <c r="A844" s="264" t="e">
        <f t="shared" si="117"/>
        <v>#VALUE!</v>
      </c>
      <c r="B844" s="243">
        <v>841</v>
      </c>
      <c r="C844" s="244"/>
      <c r="D844" s="259" t="str">
        <f t="shared" si="110"/>
        <v/>
      </c>
      <c r="E844" s="236"/>
      <c r="F844" s="236"/>
      <c r="G844" s="244"/>
      <c r="H844" s="259" t="str">
        <f t="shared" si="111"/>
        <v/>
      </c>
      <c r="I844" s="236"/>
      <c r="J844" s="236"/>
      <c r="K844" s="236"/>
      <c r="L844" s="236"/>
      <c r="M844" s="311">
        <f t="shared" si="112"/>
        <v>0</v>
      </c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60" t="str">
        <f t="shared" si="114"/>
        <v>нет</v>
      </c>
      <c r="AM844" s="260" t="str">
        <f t="shared" si="116"/>
        <v>нет</v>
      </c>
      <c r="AN844" s="260">
        <f t="shared" si="113"/>
        <v>0</v>
      </c>
      <c r="AO844" s="260" t="e">
        <f t="shared" si="115"/>
        <v>#VALUE!</v>
      </c>
    </row>
    <row r="845" spans="1:41">
      <c r="A845" s="264" t="e">
        <f t="shared" si="117"/>
        <v>#VALUE!</v>
      </c>
      <c r="B845" s="243">
        <v>842</v>
      </c>
      <c r="C845" s="244"/>
      <c r="D845" s="259" t="str">
        <f t="shared" si="110"/>
        <v/>
      </c>
      <c r="E845" s="236"/>
      <c r="F845" s="236"/>
      <c r="G845" s="244"/>
      <c r="H845" s="259" t="str">
        <f t="shared" si="111"/>
        <v/>
      </c>
      <c r="I845" s="236"/>
      <c r="J845" s="236"/>
      <c r="K845" s="236"/>
      <c r="L845" s="236"/>
      <c r="M845" s="311">
        <f t="shared" si="112"/>
        <v>0</v>
      </c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60" t="str">
        <f t="shared" si="114"/>
        <v>нет</v>
      </c>
      <c r="AM845" s="260" t="str">
        <f t="shared" si="116"/>
        <v>нет</v>
      </c>
      <c r="AN845" s="260">
        <f t="shared" si="113"/>
        <v>0</v>
      </c>
      <c r="AO845" s="260" t="e">
        <f t="shared" si="115"/>
        <v>#VALUE!</v>
      </c>
    </row>
    <row r="846" spans="1:41">
      <c r="A846" s="264" t="e">
        <f t="shared" si="117"/>
        <v>#VALUE!</v>
      </c>
      <c r="B846" s="243">
        <v>843</v>
      </c>
      <c r="C846" s="244"/>
      <c r="D846" s="259" t="str">
        <f t="shared" si="110"/>
        <v/>
      </c>
      <c r="E846" s="236"/>
      <c r="F846" s="236"/>
      <c r="G846" s="244"/>
      <c r="H846" s="259" t="str">
        <f t="shared" si="111"/>
        <v/>
      </c>
      <c r="I846" s="236"/>
      <c r="J846" s="236"/>
      <c r="K846" s="236"/>
      <c r="L846" s="236"/>
      <c r="M846" s="311">
        <f t="shared" si="112"/>
        <v>0</v>
      </c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60" t="str">
        <f t="shared" si="114"/>
        <v>нет</v>
      </c>
      <c r="AM846" s="260" t="str">
        <f t="shared" si="116"/>
        <v>нет</v>
      </c>
      <c r="AN846" s="260">
        <f t="shared" si="113"/>
        <v>0</v>
      </c>
      <c r="AO846" s="260" t="e">
        <f t="shared" si="115"/>
        <v>#VALUE!</v>
      </c>
    </row>
    <row r="847" spans="1:41">
      <c r="A847" s="264" t="e">
        <f t="shared" si="117"/>
        <v>#VALUE!</v>
      </c>
      <c r="B847" s="243">
        <v>844</v>
      </c>
      <c r="C847" s="244"/>
      <c r="D847" s="259" t="str">
        <f t="shared" si="110"/>
        <v/>
      </c>
      <c r="E847" s="236"/>
      <c r="F847" s="236"/>
      <c r="G847" s="244"/>
      <c r="H847" s="259" t="str">
        <f t="shared" si="111"/>
        <v/>
      </c>
      <c r="I847" s="236"/>
      <c r="J847" s="236"/>
      <c r="K847" s="236"/>
      <c r="L847" s="236"/>
      <c r="M847" s="311">
        <f t="shared" si="112"/>
        <v>0</v>
      </c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60" t="str">
        <f t="shared" si="114"/>
        <v>нет</v>
      </c>
      <c r="AM847" s="260" t="str">
        <f t="shared" si="116"/>
        <v>нет</v>
      </c>
      <c r="AN847" s="260">
        <f t="shared" si="113"/>
        <v>0</v>
      </c>
      <c r="AO847" s="260" t="e">
        <f t="shared" si="115"/>
        <v>#VALUE!</v>
      </c>
    </row>
    <row r="848" spans="1:41">
      <c r="A848" s="264" t="e">
        <f t="shared" si="117"/>
        <v>#VALUE!</v>
      </c>
      <c r="B848" s="243">
        <v>845</v>
      </c>
      <c r="C848" s="244"/>
      <c r="D848" s="259" t="str">
        <f t="shared" si="110"/>
        <v/>
      </c>
      <c r="E848" s="236"/>
      <c r="F848" s="236"/>
      <c r="G848" s="244"/>
      <c r="H848" s="259" t="str">
        <f t="shared" si="111"/>
        <v/>
      </c>
      <c r="I848" s="236"/>
      <c r="J848" s="236"/>
      <c r="K848" s="236"/>
      <c r="L848" s="236"/>
      <c r="M848" s="311">
        <f t="shared" si="112"/>
        <v>0</v>
      </c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60" t="str">
        <f t="shared" si="114"/>
        <v>нет</v>
      </c>
      <c r="AM848" s="260" t="str">
        <f t="shared" si="116"/>
        <v>нет</v>
      </c>
      <c r="AN848" s="260">
        <f t="shared" si="113"/>
        <v>0</v>
      </c>
      <c r="AO848" s="260" t="e">
        <f t="shared" si="115"/>
        <v>#VALUE!</v>
      </c>
    </row>
    <row r="849" spans="1:41">
      <c r="A849" s="264" t="e">
        <f t="shared" si="117"/>
        <v>#VALUE!</v>
      </c>
      <c r="B849" s="243">
        <v>846</v>
      </c>
      <c r="C849" s="244"/>
      <c r="D849" s="259" t="str">
        <f t="shared" si="110"/>
        <v/>
      </c>
      <c r="E849" s="236"/>
      <c r="F849" s="236"/>
      <c r="G849" s="244"/>
      <c r="H849" s="259" t="str">
        <f t="shared" si="111"/>
        <v/>
      </c>
      <c r="I849" s="236"/>
      <c r="J849" s="236"/>
      <c r="K849" s="236"/>
      <c r="L849" s="236"/>
      <c r="M849" s="311">
        <f t="shared" si="112"/>
        <v>0</v>
      </c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60" t="str">
        <f t="shared" si="114"/>
        <v>нет</v>
      </c>
      <c r="AM849" s="260" t="str">
        <f t="shared" si="116"/>
        <v>нет</v>
      </c>
      <c r="AN849" s="260">
        <f t="shared" si="113"/>
        <v>0</v>
      </c>
      <c r="AO849" s="260" t="e">
        <f t="shared" si="115"/>
        <v>#VALUE!</v>
      </c>
    </row>
    <row r="850" spans="1:41">
      <c r="A850" s="264" t="e">
        <f t="shared" si="117"/>
        <v>#VALUE!</v>
      </c>
      <c r="B850" s="243">
        <v>847</v>
      </c>
      <c r="C850" s="244"/>
      <c r="D850" s="259" t="str">
        <f t="shared" si="110"/>
        <v/>
      </c>
      <c r="E850" s="236"/>
      <c r="F850" s="236"/>
      <c r="G850" s="244"/>
      <c r="H850" s="259" t="str">
        <f t="shared" si="111"/>
        <v/>
      </c>
      <c r="I850" s="236"/>
      <c r="J850" s="236"/>
      <c r="K850" s="236"/>
      <c r="L850" s="236"/>
      <c r="M850" s="311">
        <f t="shared" si="112"/>
        <v>0</v>
      </c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60" t="str">
        <f t="shared" si="114"/>
        <v>нет</v>
      </c>
      <c r="AM850" s="260" t="str">
        <f t="shared" si="116"/>
        <v>нет</v>
      </c>
      <c r="AN850" s="260">
        <f t="shared" si="113"/>
        <v>0</v>
      </c>
      <c r="AO850" s="260" t="e">
        <f t="shared" si="115"/>
        <v>#VALUE!</v>
      </c>
    </row>
    <row r="851" spans="1:41">
      <c r="A851" s="264" t="e">
        <f t="shared" si="117"/>
        <v>#VALUE!</v>
      </c>
      <c r="B851" s="243">
        <v>848</v>
      </c>
      <c r="C851" s="244"/>
      <c r="D851" s="259" t="str">
        <f t="shared" si="110"/>
        <v/>
      </c>
      <c r="E851" s="236"/>
      <c r="F851" s="236"/>
      <c r="G851" s="244"/>
      <c r="H851" s="259" t="str">
        <f t="shared" si="111"/>
        <v/>
      </c>
      <c r="I851" s="236"/>
      <c r="J851" s="236"/>
      <c r="K851" s="236"/>
      <c r="L851" s="236"/>
      <c r="M851" s="311">
        <f t="shared" si="112"/>
        <v>0</v>
      </c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60" t="str">
        <f t="shared" si="114"/>
        <v>нет</v>
      </c>
      <c r="AM851" s="260" t="str">
        <f t="shared" si="116"/>
        <v>нет</v>
      </c>
      <c r="AN851" s="260">
        <f t="shared" si="113"/>
        <v>0</v>
      </c>
      <c r="AO851" s="260" t="e">
        <f t="shared" si="115"/>
        <v>#VALUE!</v>
      </c>
    </row>
    <row r="852" spans="1:41">
      <c r="A852" s="264" t="e">
        <f t="shared" si="117"/>
        <v>#VALUE!</v>
      </c>
      <c r="B852" s="243">
        <v>849</v>
      </c>
      <c r="C852" s="244"/>
      <c r="D852" s="259" t="str">
        <f t="shared" si="110"/>
        <v/>
      </c>
      <c r="E852" s="236"/>
      <c r="F852" s="236"/>
      <c r="G852" s="244"/>
      <c r="H852" s="259" t="str">
        <f t="shared" si="111"/>
        <v/>
      </c>
      <c r="I852" s="236"/>
      <c r="J852" s="236"/>
      <c r="K852" s="236"/>
      <c r="L852" s="236"/>
      <c r="M852" s="311">
        <f t="shared" si="112"/>
        <v>0</v>
      </c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60" t="str">
        <f t="shared" si="114"/>
        <v>нет</v>
      </c>
      <c r="AM852" s="260" t="str">
        <f t="shared" si="116"/>
        <v>нет</v>
      </c>
      <c r="AN852" s="260">
        <f t="shared" si="113"/>
        <v>0</v>
      </c>
      <c r="AO852" s="260" t="e">
        <f t="shared" si="115"/>
        <v>#VALUE!</v>
      </c>
    </row>
    <row r="853" spans="1:41">
      <c r="A853" s="264" t="e">
        <f t="shared" si="117"/>
        <v>#VALUE!</v>
      </c>
      <c r="B853" s="243">
        <v>850</v>
      </c>
      <c r="C853" s="244"/>
      <c r="D853" s="259" t="str">
        <f t="shared" si="110"/>
        <v/>
      </c>
      <c r="E853" s="236"/>
      <c r="F853" s="236"/>
      <c r="G853" s="244"/>
      <c r="H853" s="259" t="str">
        <f t="shared" si="111"/>
        <v/>
      </c>
      <c r="I853" s="236"/>
      <c r="J853" s="236"/>
      <c r="K853" s="236"/>
      <c r="L853" s="236"/>
      <c r="M853" s="311">
        <f t="shared" si="112"/>
        <v>0</v>
      </c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60" t="str">
        <f t="shared" si="114"/>
        <v>нет</v>
      </c>
      <c r="AM853" s="260" t="str">
        <f t="shared" si="116"/>
        <v>нет</v>
      </c>
      <c r="AN853" s="260">
        <f t="shared" si="113"/>
        <v>0</v>
      </c>
      <c r="AO853" s="260" t="e">
        <f t="shared" si="115"/>
        <v>#VALUE!</v>
      </c>
    </row>
    <row r="854" spans="1:41">
      <c r="A854" s="264" t="e">
        <f t="shared" si="117"/>
        <v>#VALUE!</v>
      </c>
      <c r="B854" s="243">
        <v>851</v>
      </c>
      <c r="C854" s="244"/>
      <c r="D854" s="259" t="str">
        <f t="shared" si="110"/>
        <v/>
      </c>
      <c r="E854" s="236"/>
      <c r="F854" s="236"/>
      <c r="G854" s="244"/>
      <c r="H854" s="259" t="str">
        <f t="shared" si="111"/>
        <v/>
      </c>
      <c r="I854" s="236"/>
      <c r="J854" s="236"/>
      <c r="K854" s="236"/>
      <c r="L854" s="236"/>
      <c r="M854" s="311">
        <f t="shared" si="112"/>
        <v>0</v>
      </c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60" t="str">
        <f t="shared" si="114"/>
        <v>нет</v>
      </c>
      <c r="AM854" s="260" t="str">
        <f t="shared" si="116"/>
        <v>нет</v>
      </c>
      <c r="AN854" s="260">
        <f t="shared" si="113"/>
        <v>0</v>
      </c>
      <c r="AO854" s="260" t="e">
        <f t="shared" si="115"/>
        <v>#VALUE!</v>
      </c>
    </row>
    <row r="855" spans="1:41">
      <c r="A855" s="264" t="e">
        <f t="shared" si="117"/>
        <v>#VALUE!</v>
      </c>
      <c r="B855" s="243">
        <v>852</v>
      </c>
      <c r="C855" s="244"/>
      <c r="D855" s="259" t="str">
        <f t="shared" si="110"/>
        <v/>
      </c>
      <c r="E855" s="236"/>
      <c r="F855" s="236"/>
      <c r="G855" s="244"/>
      <c r="H855" s="259" t="str">
        <f t="shared" si="111"/>
        <v/>
      </c>
      <c r="I855" s="236"/>
      <c r="J855" s="236"/>
      <c r="K855" s="236"/>
      <c r="L855" s="236"/>
      <c r="M855" s="311">
        <f t="shared" si="112"/>
        <v>0</v>
      </c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60" t="str">
        <f t="shared" si="114"/>
        <v>нет</v>
      </c>
      <c r="AM855" s="260" t="str">
        <f t="shared" si="116"/>
        <v>нет</v>
      </c>
      <c r="AN855" s="260">
        <f t="shared" si="113"/>
        <v>0</v>
      </c>
      <c r="AO855" s="260" t="e">
        <f t="shared" si="115"/>
        <v>#VALUE!</v>
      </c>
    </row>
    <row r="856" spans="1:41">
      <c r="A856" s="264" t="e">
        <f t="shared" si="117"/>
        <v>#VALUE!</v>
      </c>
      <c r="B856" s="243">
        <v>853</v>
      </c>
      <c r="C856" s="244"/>
      <c r="D856" s="259" t="str">
        <f t="shared" si="110"/>
        <v/>
      </c>
      <c r="E856" s="236"/>
      <c r="F856" s="236"/>
      <c r="G856" s="244"/>
      <c r="H856" s="259" t="str">
        <f t="shared" si="111"/>
        <v/>
      </c>
      <c r="I856" s="236"/>
      <c r="J856" s="236"/>
      <c r="K856" s="236"/>
      <c r="L856" s="236"/>
      <c r="M856" s="311">
        <f t="shared" si="112"/>
        <v>0</v>
      </c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60" t="str">
        <f t="shared" si="114"/>
        <v>нет</v>
      </c>
      <c r="AM856" s="260" t="str">
        <f t="shared" si="116"/>
        <v>нет</v>
      </c>
      <c r="AN856" s="260">
        <f t="shared" si="113"/>
        <v>0</v>
      </c>
      <c r="AO856" s="260" t="e">
        <f t="shared" si="115"/>
        <v>#VALUE!</v>
      </c>
    </row>
    <row r="857" spans="1:41">
      <c r="A857" s="264" t="e">
        <f t="shared" si="117"/>
        <v>#VALUE!</v>
      </c>
      <c r="B857" s="243">
        <v>854</v>
      </c>
      <c r="C857" s="244"/>
      <c r="D857" s="259" t="str">
        <f t="shared" si="110"/>
        <v/>
      </c>
      <c r="E857" s="236"/>
      <c r="F857" s="236"/>
      <c r="G857" s="244"/>
      <c r="H857" s="259" t="str">
        <f t="shared" si="111"/>
        <v/>
      </c>
      <c r="I857" s="236"/>
      <c r="J857" s="236"/>
      <c r="K857" s="236"/>
      <c r="L857" s="236"/>
      <c r="M857" s="311">
        <f t="shared" si="112"/>
        <v>0</v>
      </c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60" t="str">
        <f t="shared" si="114"/>
        <v>нет</v>
      </c>
      <c r="AM857" s="260" t="str">
        <f t="shared" si="116"/>
        <v>нет</v>
      </c>
      <c r="AN857" s="260">
        <f t="shared" si="113"/>
        <v>0</v>
      </c>
      <c r="AO857" s="260" t="e">
        <f t="shared" si="115"/>
        <v>#VALUE!</v>
      </c>
    </row>
    <row r="858" spans="1:41">
      <c r="A858" s="264" t="e">
        <f t="shared" si="117"/>
        <v>#VALUE!</v>
      </c>
      <c r="B858" s="243">
        <v>855</v>
      </c>
      <c r="C858" s="244"/>
      <c r="D858" s="259" t="str">
        <f t="shared" si="110"/>
        <v/>
      </c>
      <c r="E858" s="236"/>
      <c r="F858" s="236"/>
      <c r="G858" s="244"/>
      <c r="H858" s="259" t="str">
        <f t="shared" si="111"/>
        <v/>
      </c>
      <c r="I858" s="236"/>
      <c r="J858" s="236"/>
      <c r="K858" s="236"/>
      <c r="L858" s="236"/>
      <c r="M858" s="311">
        <f t="shared" si="112"/>
        <v>0</v>
      </c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60" t="str">
        <f t="shared" si="114"/>
        <v>нет</v>
      </c>
      <c r="AM858" s="260" t="str">
        <f t="shared" si="116"/>
        <v>нет</v>
      </c>
      <c r="AN858" s="260">
        <f t="shared" si="113"/>
        <v>0</v>
      </c>
      <c r="AO858" s="260" t="e">
        <f t="shared" si="115"/>
        <v>#VALUE!</v>
      </c>
    </row>
    <row r="859" spans="1:41">
      <c r="A859" s="264" t="e">
        <f t="shared" si="117"/>
        <v>#VALUE!</v>
      </c>
      <c r="B859" s="243">
        <v>856</v>
      </c>
      <c r="C859" s="244"/>
      <c r="D859" s="259" t="str">
        <f t="shared" si="110"/>
        <v/>
      </c>
      <c r="E859" s="236"/>
      <c r="F859" s="236"/>
      <c r="G859" s="244"/>
      <c r="H859" s="259" t="str">
        <f t="shared" si="111"/>
        <v/>
      </c>
      <c r="I859" s="236"/>
      <c r="J859" s="236"/>
      <c r="K859" s="236"/>
      <c r="L859" s="236"/>
      <c r="M859" s="311">
        <f t="shared" si="112"/>
        <v>0</v>
      </c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B859" s="236"/>
      <c r="AC859" s="236"/>
      <c r="AD859" s="236"/>
      <c r="AE859" s="236"/>
      <c r="AF859" s="236"/>
      <c r="AG859" s="236"/>
      <c r="AH859" s="236"/>
      <c r="AI859" s="236"/>
      <c r="AJ859" s="236"/>
      <c r="AK859" s="236"/>
      <c r="AL859" s="260" t="str">
        <f t="shared" si="114"/>
        <v>нет</v>
      </c>
      <c r="AM859" s="260" t="str">
        <f t="shared" si="116"/>
        <v>нет</v>
      </c>
      <c r="AN859" s="260">
        <f t="shared" si="113"/>
        <v>0</v>
      </c>
      <c r="AO859" s="260" t="e">
        <f t="shared" si="115"/>
        <v>#VALUE!</v>
      </c>
    </row>
    <row r="860" spans="1:41">
      <c r="A860" s="264" t="e">
        <f t="shared" si="117"/>
        <v>#VALUE!</v>
      </c>
      <c r="B860" s="243">
        <v>857</v>
      </c>
      <c r="C860" s="244"/>
      <c r="D860" s="259" t="str">
        <f t="shared" si="110"/>
        <v/>
      </c>
      <c r="E860" s="236"/>
      <c r="F860" s="236"/>
      <c r="G860" s="244"/>
      <c r="H860" s="259" t="str">
        <f t="shared" si="111"/>
        <v/>
      </c>
      <c r="I860" s="236"/>
      <c r="J860" s="236"/>
      <c r="K860" s="236"/>
      <c r="L860" s="236"/>
      <c r="M860" s="311">
        <f t="shared" si="112"/>
        <v>0</v>
      </c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60" t="str">
        <f t="shared" si="114"/>
        <v>нет</v>
      </c>
      <c r="AM860" s="260" t="str">
        <f t="shared" si="116"/>
        <v>нет</v>
      </c>
      <c r="AN860" s="260">
        <f t="shared" si="113"/>
        <v>0</v>
      </c>
      <c r="AO860" s="260" t="e">
        <f t="shared" si="115"/>
        <v>#VALUE!</v>
      </c>
    </row>
    <row r="861" spans="1:41">
      <c r="A861" s="264" t="e">
        <f t="shared" si="117"/>
        <v>#VALUE!</v>
      </c>
      <c r="B861" s="243">
        <v>858</v>
      </c>
      <c r="C861" s="244"/>
      <c r="D861" s="259" t="str">
        <f t="shared" si="110"/>
        <v/>
      </c>
      <c r="E861" s="236"/>
      <c r="F861" s="236"/>
      <c r="G861" s="244"/>
      <c r="H861" s="259" t="str">
        <f t="shared" si="111"/>
        <v/>
      </c>
      <c r="I861" s="236"/>
      <c r="J861" s="236"/>
      <c r="K861" s="236"/>
      <c r="L861" s="236"/>
      <c r="M861" s="311">
        <f t="shared" si="112"/>
        <v>0</v>
      </c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60" t="str">
        <f t="shared" si="114"/>
        <v>нет</v>
      </c>
      <c r="AM861" s="260" t="str">
        <f t="shared" si="116"/>
        <v>нет</v>
      </c>
      <c r="AN861" s="260">
        <f t="shared" si="113"/>
        <v>0</v>
      </c>
      <c r="AO861" s="260" t="e">
        <f t="shared" si="115"/>
        <v>#VALUE!</v>
      </c>
    </row>
    <row r="862" spans="1:41">
      <c r="A862" s="264" t="e">
        <f t="shared" si="117"/>
        <v>#VALUE!</v>
      </c>
      <c r="B862" s="243">
        <v>859</v>
      </c>
      <c r="C862" s="244"/>
      <c r="D862" s="259" t="str">
        <f t="shared" si="110"/>
        <v/>
      </c>
      <c r="E862" s="236"/>
      <c r="F862" s="236"/>
      <c r="G862" s="244"/>
      <c r="H862" s="259" t="str">
        <f t="shared" si="111"/>
        <v/>
      </c>
      <c r="I862" s="236"/>
      <c r="J862" s="236"/>
      <c r="K862" s="236"/>
      <c r="L862" s="236"/>
      <c r="M862" s="311">
        <f t="shared" si="112"/>
        <v>0</v>
      </c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60" t="str">
        <f t="shared" si="114"/>
        <v>нет</v>
      </c>
      <c r="AM862" s="260" t="str">
        <f t="shared" si="116"/>
        <v>нет</v>
      </c>
      <c r="AN862" s="260">
        <f t="shared" si="113"/>
        <v>0</v>
      </c>
      <c r="AO862" s="260" t="e">
        <f t="shared" si="115"/>
        <v>#VALUE!</v>
      </c>
    </row>
    <row r="863" spans="1:41">
      <c r="A863" s="264" t="e">
        <f t="shared" si="117"/>
        <v>#VALUE!</v>
      </c>
      <c r="B863" s="243">
        <v>860</v>
      </c>
      <c r="C863" s="244"/>
      <c r="D863" s="259" t="str">
        <f t="shared" si="110"/>
        <v/>
      </c>
      <c r="E863" s="236"/>
      <c r="F863" s="236"/>
      <c r="G863" s="244"/>
      <c r="H863" s="259" t="str">
        <f t="shared" si="111"/>
        <v/>
      </c>
      <c r="I863" s="236"/>
      <c r="J863" s="236"/>
      <c r="K863" s="236"/>
      <c r="L863" s="236"/>
      <c r="M863" s="311">
        <f t="shared" si="112"/>
        <v>0</v>
      </c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60" t="str">
        <f t="shared" si="114"/>
        <v>нет</v>
      </c>
      <c r="AM863" s="260" t="str">
        <f t="shared" si="116"/>
        <v>нет</v>
      </c>
      <c r="AN863" s="260">
        <f t="shared" si="113"/>
        <v>0</v>
      </c>
      <c r="AO863" s="260" t="e">
        <f t="shared" si="115"/>
        <v>#VALUE!</v>
      </c>
    </row>
    <row r="864" spans="1:41">
      <c r="A864" s="264" t="e">
        <f t="shared" si="117"/>
        <v>#VALUE!</v>
      </c>
      <c r="B864" s="243">
        <v>861</v>
      </c>
      <c r="C864" s="244"/>
      <c r="D864" s="259" t="str">
        <f t="shared" si="110"/>
        <v/>
      </c>
      <c r="E864" s="236"/>
      <c r="F864" s="236"/>
      <c r="G864" s="244"/>
      <c r="H864" s="259" t="str">
        <f t="shared" si="111"/>
        <v/>
      </c>
      <c r="I864" s="236"/>
      <c r="J864" s="236"/>
      <c r="K864" s="236"/>
      <c r="L864" s="236"/>
      <c r="M864" s="311">
        <f t="shared" si="112"/>
        <v>0</v>
      </c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B864" s="236"/>
      <c r="AC864" s="236"/>
      <c r="AD864" s="236"/>
      <c r="AE864" s="236"/>
      <c r="AF864" s="236"/>
      <c r="AG864" s="236"/>
      <c r="AH864" s="236"/>
      <c r="AI864" s="236"/>
      <c r="AJ864" s="236"/>
      <c r="AK864" s="236"/>
      <c r="AL864" s="260" t="str">
        <f t="shared" si="114"/>
        <v>нет</v>
      </c>
      <c r="AM864" s="260" t="str">
        <f t="shared" si="116"/>
        <v>нет</v>
      </c>
      <c r="AN864" s="260">
        <f t="shared" si="113"/>
        <v>0</v>
      </c>
      <c r="AO864" s="260" t="e">
        <f t="shared" si="115"/>
        <v>#VALUE!</v>
      </c>
    </row>
    <row r="865" spans="1:41">
      <c r="A865" s="264" t="e">
        <f t="shared" si="117"/>
        <v>#VALUE!</v>
      </c>
      <c r="B865" s="243">
        <v>862</v>
      </c>
      <c r="C865" s="244"/>
      <c r="D865" s="259" t="str">
        <f t="shared" si="110"/>
        <v/>
      </c>
      <c r="E865" s="236"/>
      <c r="F865" s="236"/>
      <c r="G865" s="244"/>
      <c r="H865" s="259" t="str">
        <f t="shared" si="111"/>
        <v/>
      </c>
      <c r="I865" s="236"/>
      <c r="J865" s="236"/>
      <c r="K865" s="236"/>
      <c r="L865" s="236"/>
      <c r="M865" s="311">
        <f t="shared" si="112"/>
        <v>0</v>
      </c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60" t="str">
        <f t="shared" si="114"/>
        <v>нет</v>
      </c>
      <c r="AM865" s="260" t="str">
        <f t="shared" si="116"/>
        <v>нет</v>
      </c>
      <c r="AN865" s="260">
        <f t="shared" si="113"/>
        <v>0</v>
      </c>
      <c r="AO865" s="260" t="e">
        <f t="shared" si="115"/>
        <v>#VALUE!</v>
      </c>
    </row>
    <row r="866" spans="1:41">
      <c r="A866" s="264" t="e">
        <f t="shared" si="117"/>
        <v>#VALUE!</v>
      </c>
      <c r="B866" s="243">
        <v>863</v>
      </c>
      <c r="C866" s="244"/>
      <c r="D866" s="259" t="str">
        <f t="shared" si="110"/>
        <v/>
      </c>
      <c r="E866" s="236"/>
      <c r="F866" s="236"/>
      <c r="G866" s="244"/>
      <c r="H866" s="259" t="str">
        <f t="shared" si="111"/>
        <v/>
      </c>
      <c r="I866" s="236"/>
      <c r="J866" s="236"/>
      <c r="K866" s="236"/>
      <c r="L866" s="236"/>
      <c r="M866" s="311">
        <f t="shared" si="112"/>
        <v>0</v>
      </c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60" t="str">
        <f t="shared" si="114"/>
        <v>нет</v>
      </c>
      <c r="AM866" s="260" t="str">
        <f t="shared" si="116"/>
        <v>нет</v>
      </c>
      <c r="AN866" s="260">
        <f t="shared" si="113"/>
        <v>0</v>
      </c>
      <c r="AO866" s="260" t="e">
        <f t="shared" si="115"/>
        <v>#VALUE!</v>
      </c>
    </row>
    <row r="867" spans="1:41">
      <c r="A867" s="264" t="e">
        <f t="shared" si="117"/>
        <v>#VALUE!</v>
      </c>
      <c r="B867" s="243">
        <v>864</v>
      </c>
      <c r="C867" s="244"/>
      <c r="D867" s="259" t="str">
        <f t="shared" si="110"/>
        <v/>
      </c>
      <c r="E867" s="236"/>
      <c r="F867" s="236"/>
      <c r="G867" s="244"/>
      <c r="H867" s="259" t="str">
        <f t="shared" si="111"/>
        <v/>
      </c>
      <c r="I867" s="236"/>
      <c r="J867" s="236"/>
      <c r="K867" s="236"/>
      <c r="L867" s="236"/>
      <c r="M867" s="311">
        <f t="shared" si="112"/>
        <v>0</v>
      </c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60" t="str">
        <f t="shared" si="114"/>
        <v>нет</v>
      </c>
      <c r="AM867" s="260" t="str">
        <f t="shared" si="116"/>
        <v>нет</v>
      </c>
      <c r="AN867" s="260">
        <f t="shared" si="113"/>
        <v>0</v>
      </c>
      <c r="AO867" s="260" t="e">
        <f t="shared" si="115"/>
        <v>#VALUE!</v>
      </c>
    </row>
    <row r="868" spans="1:41">
      <c r="A868" s="264" t="e">
        <f t="shared" si="117"/>
        <v>#VALUE!</v>
      </c>
      <c r="B868" s="243">
        <v>865</v>
      </c>
      <c r="C868" s="244"/>
      <c r="D868" s="259" t="str">
        <f t="shared" si="110"/>
        <v/>
      </c>
      <c r="E868" s="236"/>
      <c r="F868" s="236"/>
      <c r="G868" s="244"/>
      <c r="H868" s="259" t="str">
        <f t="shared" si="111"/>
        <v/>
      </c>
      <c r="I868" s="236"/>
      <c r="J868" s="236"/>
      <c r="K868" s="236"/>
      <c r="L868" s="236"/>
      <c r="M868" s="311">
        <f t="shared" si="112"/>
        <v>0</v>
      </c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60" t="str">
        <f t="shared" si="114"/>
        <v>нет</v>
      </c>
      <c r="AM868" s="260" t="str">
        <f t="shared" si="116"/>
        <v>нет</v>
      </c>
      <c r="AN868" s="260">
        <f t="shared" si="113"/>
        <v>0</v>
      </c>
      <c r="AO868" s="260" t="e">
        <f t="shared" si="115"/>
        <v>#VALUE!</v>
      </c>
    </row>
    <row r="869" spans="1:41">
      <c r="A869" s="264" t="e">
        <f t="shared" si="117"/>
        <v>#VALUE!</v>
      </c>
      <c r="B869" s="243">
        <v>866</v>
      </c>
      <c r="C869" s="244"/>
      <c r="D869" s="259" t="str">
        <f t="shared" si="110"/>
        <v/>
      </c>
      <c r="E869" s="236"/>
      <c r="F869" s="236"/>
      <c r="G869" s="244"/>
      <c r="H869" s="259" t="str">
        <f t="shared" si="111"/>
        <v/>
      </c>
      <c r="I869" s="236"/>
      <c r="J869" s="236"/>
      <c r="K869" s="236"/>
      <c r="L869" s="236"/>
      <c r="M869" s="311">
        <f t="shared" si="112"/>
        <v>0</v>
      </c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60" t="str">
        <f t="shared" si="114"/>
        <v>нет</v>
      </c>
      <c r="AM869" s="260" t="str">
        <f t="shared" si="116"/>
        <v>нет</v>
      </c>
      <c r="AN869" s="260">
        <f t="shared" si="113"/>
        <v>0</v>
      </c>
      <c r="AO869" s="260" t="e">
        <f t="shared" si="115"/>
        <v>#VALUE!</v>
      </c>
    </row>
    <row r="870" spans="1:41">
      <c r="A870" s="264" t="e">
        <f t="shared" si="117"/>
        <v>#VALUE!</v>
      </c>
      <c r="B870" s="243">
        <v>867</v>
      </c>
      <c r="C870" s="244"/>
      <c r="D870" s="259" t="str">
        <f t="shared" si="110"/>
        <v/>
      </c>
      <c r="E870" s="236"/>
      <c r="F870" s="236"/>
      <c r="G870" s="244"/>
      <c r="H870" s="259" t="str">
        <f t="shared" si="111"/>
        <v/>
      </c>
      <c r="I870" s="236"/>
      <c r="J870" s="236"/>
      <c r="K870" s="236"/>
      <c r="L870" s="236"/>
      <c r="M870" s="311">
        <f t="shared" si="112"/>
        <v>0</v>
      </c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60" t="str">
        <f t="shared" si="114"/>
        <v>нет</v>
      </c>
      <c r="AM870" s="260" t="str">
        <f t="shared" si="116"/>
        <v>нет</v>
      </c>
      <c r="AN870" s="260">
        <f t="shared" si="113"/>
        <v>0</v>
      </c>
      <c r="AO870" s="260" t="e">
        <f t="shared" si="115"/>
        <v>#VALUE!</v>
      </c>
    </row>
    <row r="871" spans="1:41">
      <c r="A871" s="264" t="e">
        <f t="shared" si="117"/>
        <v>#VALUE!</v>
      </c>
      <c r="B871" s="243">
        <v>868</v>
      </c>
      <c r="C871" s="244"/>
      <c r="D871" s="259" t="str">
        <f t="shared" si="110"/>
        <v/>
      </c>
      <c r="E871" s="236"/>
      <c r="F871" s="236"/>
      <c r="G871" s="244"/>
      <c r="H871" s="259" t="str">
        <f t="shared" si="111"/>
        <v/>
      </c>
      <c r="I871" s="236"/>
      <c r="J871" s="236"/>
      <c r="K871" s="236"/>
      <c r="L871" s="236"/>
      <c r="M871" s="311">
        <f t="shared" si="112"/>
        <v>0</v>
      </c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60" t="str">
        <f t="shared" si="114"/>
        <v>нет</v>
      </c>
      <c r="AM871" s="260" t="str">
        <f t="shared" si="116"/>
        <v>нет</v>
      </c>
      <c r="AN871" s="260">
        <f t="shared" si="113"/>
        <v>0</v>
      </c>
      <c r="AO871" s="260" t="e">
        <f t="shared" si="115"/>
        <v>#VALUE!</v>
      </c>
    </row>
    <row r="872" spans="1:41">
      <c r="A872" s="264" t="e">
        <f t="shared" si="117"/>
        <v>#VALUE!</v>
      </c>
      <c r="B872" s="243">
        <v>869</v>
      </c>
      <c r="C872" s="244"/>
      <c r="D872" s="259" t="str">
        <f t="shared" si="110"/>
        <v/>
      </c>
      <c r="E872" s="236"/>
      <c r="F872" s="236"/>
      <c r="G872" s="244"/>
      <c r="H872" s="259" t="str">
        <f t="shared" si="111"/>
        <v/>
      </c>
      <c r="I872" s="236"/>
      <c r="J872" s="236"/>
      <c r="K872" s="236"/>
      <c r="L872" s="236"/>
      <c r="M872" s="311">
        <f t="shared" si="112"/>
        <v>0</v>
      </c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B872" s="236"/>
      <c r="AC872" s="236"/>
      <c r="AD872" s="236"/>
      <c r="AE872" s="236"/>
      <c r="AF872" s="236"/>
      <c r="AG872" s="236"/>
      <c r="AH872" s="236"/>
      <c r="AI872" s="236"/>
      <c r="AJ872" s="236"/>
      <c r="AK872" s="236"/>
      <c r="AL872" s="260" t="str">
        <f t="shared" si="114"/>
        <v>нет</v>
      </c>
      <c r="AM872" s="260" t="str">
        <f t="shared" si="116"/>
        <v>нет</v>
      </c>
      <c r="AN872" s="260">
        <f t="shared" si="113"/>
        <v>0</v>
      </c>
      <c r="AO872" s="260" t="e">
        <f t="shared" si="115"/>
        <v>#VALUE!</v>
      </c>
    </row>
    <row r="873" spans="1:41">
      <c r="A873" s="264" t="e">
        <f t="shared" si="117"/>
        <v>#VALUE!</v>
      </c>
      <c r="B873" s="243">
        <v>870</v>
      </c>
      <c r="C873" s="244"/>
      <c r="D873" s="259" t="str">
        <f t="shared" si="110"/>
        <v/>
      </c>
      <c r="E873" s="236"/>
      <c r="F873" s="236"/>
      <c r="G873" s="244"/>
      <c r="H873" s="259" t="str">
        <f t="shared" si="111"/>
        <v/>
      </c>
      <c r="I873" s="236"/>
      <c r="J873" s="236"/>
      <c r="K873" s="236"/>
      <c r="L873" s="236"/>
      <c r="M873" s="311">
        <f t="shared" si="112"/>
        <v>0</v>
      </c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60" t="str">
        <f t="shared" si="114"/>
        <v>нет</v>
      </c>
      <c r="AM873" s="260" t="str">
        <f t="shared" si="116"/>
        <v>нет</v>
      </c>
      <c r="AN873" s="260">
        <f t="shared" si="113"/>
        <v>0</v>
      </c>
      <c r="AO873" s="260" t="e">
        <f t="shared" si="115"/>
        <v>#VALUE!</v>
      </c>
    </row>
    <row r="874" spans="1:41">
      <c r="A874" s="264" t="e">
        <f t="shared" si="117"/>
        <v>#VALUE!</v>
      </c>
      <c r="B874" s="243">
        <v>871</v>
      </c>
      <c r="C874" s="244"/>
      <c r="D874" s="259" t="str">
        <f t="shared" si="110"/>
        <v/>
      </c>
      <c r="E874" s="236"/>
      <c r="F874" s="236"/>
      <c r="G874" s="244"/>
      <c r="H874" s="259" t="str">
        <f t="shared" si="111"/>
        <v/>
      </c>
      <c r="I874" s="236"/>
      <c r="J874" s="236"/>
      <c r="K874" s="236"/>
      <c r="L874" s="236"/>
      <c r="M874" s="311">
        <f t="shared" si="112"/>
        <v>0</v>
      </c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60" t="str">
        <f t="shared" si="114"/>
        <v>нет</v>
      </c>
      <c r="AM874" s="260" t="str">
        <f t="shared" si="116"/>
        <v>нет</v>
      </c>
      <c r="AN874" s="260">
        <f t="shared" si="113"/>
        <v>0</v>
      </c>
      <c r="AO874" s="260" t="e">
        <f t="shared" si="115"/>
        <v>#VALUE!</v>
      </c>
    </row>
    <row r="875" spans="1:41">
      <c r="A875" s="264" t="e">
        <f t="shared" si="117"/>
        <v>#VALUE!</v>
      </c>
      <c r="B875" s="243">
        <v>872</v>
      </c>
      <c r="C875" s="244"/>
      <c r="D875" s="259" t="str">
        <f t="shared" si="110"/>
        <v/>
      </c>
      <c r="E875" s="236"/>
      <c r="F875" s="236"/>
      <c r="G875" s="244"/>
      <c r="H875" s="259" t="str">
        <f t="shared" si="111"/>
        <v/>
      </c>
      <c r="I875" s="236"/>
      <c r="J875" s="236"/>
      <c r="K875" s="236"/>
      <c r="L875" s="236"/>
      <c r="M875" s="311">
        <f t="shared" si="112"/>
        <v>0</v>
      </c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60" t="str">
        <f t="shared" si="114"/>
        <v>нет</v>
      </c>
      <c r="AM875" s="260" t="str">
        <f t="shared" si="116"/>
        <v>нет</v>
      </c>
      <c r="AN875" s="260">
        <f t="shared" si="113"/>
        <v>0</v>
      </c>
      <c r="AO875" s="260" t="e">
        <f t="shared" si="115"/>
        <v>#VALUE!</v>
      </c>
    </row>
    <row r="876" spans="1:41">
      <c r="A876" s="264" t="e">
        <f t="shared" si="117"/>
        <v>#VALUE!</v>
      </c>
      <c r="B876" s="243">
        <v>873</v>
      </c>
      <c r="C876" s="244"/>
      <c r="D876" s="259" t="str">
        <f t="shared" si="110"/>
        <v/>
      </c>
      <c r="E876" s="236"/>
      <c r="F876" s="236"/>
      <c r="G876" s="244"/>
      <c r="H876" s="259" t="str">
        <f t="shared" si="111"/>
        <v/>
      </c>
      <c r="I876" s="236"/>
      <c r="J876" s="236"/>
      <c r="K876" s="236"/>
      <c r="L876" s="236"/>
      <c r="M876" s="311">
        <f t="shared" si="112"/>
        <v>0</v>
      </c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60" t="str">
        <f t="shared" si="114"/>
        <v>нет</v>
      </c>
      <c r="AM876" s="260" t="str">
        <f t="shared" si="116"/>
        <v>нет</v>
      </c>
      <c r="AN876" s="260">
        <f t="shared" si="113"/>
        <v>0</v>
      </c>
      <c r="AO876" s="260" t="e">
        <f t="shared" si="115"/>
        <v>#VALUE!</v>
      </c>
    </row>
    <row r="877" spans="1:41">
      <c r="A877" s="264" t="e">
        <f t="shared" si="117"/>
        <v>#VALUE!</v>
      </c>
      <c r="B877" s="243">
        <v>874</v>
      </c>
      <c r="C877" s="244"/>
      <c r="D877" s="259" t="str">
        <f t="shared" si="110"/>
        <v/>
      </c>
      <c r="E877" s="236"/>
      <c r="F877" s="236"/>
      <c r="G877" s="244"/>
      <c r="H877" s="259" t="str">
        <f t="shared" si="111"/>
        <v/>
      </c>
      <c r="I877" s="236"/>
      <c r="J877" s="236"/>
      <c r="K877" s="236"/>
      <c r="L877" s="236"/>
      <c r="M877" s="311">
        <f t="shared" si="112"/>
        <v>0</v>
      </c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60" t="str">
        <f t="shared" si="114"/>
        <v>нет</v>
      </c>
      <c r="AM877" s="260" t="str">
        <f t="shared" si="116"/>
        <v>нет</v>
      </c>
      <c r="AN877" s="260">
        <f t="shared" si="113"/>
        <v>0</v>
      </c>
      <c r="AO877" s="260" t="e">
        <f t="shared" si="115"/>
        <v>#VALUE!</v>
      </c>
    </row>
    <row r="878" spans="1:41">
      <c r="A878" s="264" t="e">
        <f t="shared" si="117"/>
        <v>#VALUE!</v>
      </c>
      <c r="B878" s="243">
        <v>875</v>
      </c>
      <c r="C878" s="244"/>
      <c r="D878" s="259" t="str">
        <f t="shared" si="110"/>
        <v/>
      </c>
      <c r="E878" s="236"/>
      <c r="F878" s="236"/>
      <c r="G878" s="244"/>
      <c r="H878" s="259" t="str">
        <f t="shared" si="111"/>
        <v/>
      </c>
      <c r="I878" s="236"/>
      <c r="J878" s="236"/>
      <c r="K878" s="236"/>
      <c r="L878" s="236"/>
      <c r="M878" s="311">
        <f t="shared" si="112"/>
        <v>0</v>
      </c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B878" s="236"/>
      <c r="AC878" s="236"/>
      <c r="AD878" s="236"/>
      <c r="AE878" s="236"/>
      <c r="AF878" s="236"/>
      <c r="AG878" s="236"/>
      <c r="AH878" s="236"/>
      <c r="AI878" s="236"/>
      <c r="AJ878" s="236"/>
      <c r="AK878" s="236"/>
      <c r="AL878" s="260" t="str">
        <f t="shared" si="114"/>
        <v>нет</v>
      </c>
      <c r="AM878" s="260" t="str">
        <f t="shared" si="116"/>
        <v>нет</v>
      </c>
      <c r="AN878" s="260">
        <f t="shared" si="113"/>
        <v>0</v>
      </c>
      <c r="AO878" s="260" t="e">
        <f t="shared" si="115"/>
        <v>#VALUE!</v>
      </c>
    </row>
    <row r="879" spans="1:41">
      <c r="A879" s="264" t="e">
        <f t="shared" si="117"/>
        <v>#VALUE!</v>
      </c>
      <c r="B879" s="243">
        <v>876</v>
      </c>
      <c r="C879" s="244"/>
      <c r="D879" s="259" t="str">
        <f t="shared" si="110"/>
        <v/>
      </c>
      <c r="E879" s="236"/>
      <c r="F879" s="236"/>
      <c r="G879" s="244"/>
      <c r="H879" s="259" t="str">
        <f t="shared" si="111"/>
        <v/>
      </c>
      <c r="I879" s="236"/>
      <c r="J879" s="236"/>
      <c r="K879" s="236"/>
      <c r="L879" s="236"/>
      <c r="M879" s="311">
        <f t="shared" si="112"/>
        <v>0</v>
      </c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60" t="str">
        <f t="shared" si="114"/>
        <v>нет</v>
      </c>
      <c r="AM879" s="260" t="str">
        <f t="shared" si="116"/>
        <v>нет</v>
      </c>
      <c r="AN879" s="260">
        <f t="shared" si="113"/>
        <v>0</v>
      </c>
      <c r="AO879" s="260" t="e">
        <f t="shared" si="115"/>
        <v>#VALUE!</v>
      </c>
    </row>
    <row r="880" spans="1:41">
      <c r="A880" s="264" t="e">
        <f t="shared" si="117"/>
        <v>#VALUE!</v>
      </c>
      <c r="B880" s="243">
        <v>877</v>
      </c>
      <c r="C880" s="244"/>
      <c r="D880" s="259" t="str">
        <f t="shared" si="110"/>
        <v/>
      </c>
      <c r="E880" s="236"/>
      <c r="F880" s="236"/>
      <c r="G880" s="244"/>
      <c r="H880" s="259" t="str">
        <f t="shared" si="111"/>
        <v/>
      </c>
      <c r="I880" s="236"/>
      <c r="J880" s="236"/>
      <c r="K880" s="236"/>
      <c r="L880" s="236"/>
      <c r="M880" s="311">
        <f t="shared" si="112"/>
        <v>0</v>
      </c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60" t="str">
        <f t="shared" si="114"/>
        <v>нет</v>
      </c>
      <c r="AM880" s="260" t="str">
        <f t="shared" si="116"/>
        <v>нет</v>
      </c>
      <c r="AN880" s="260">
        <f t="shared" si="113"/>
        <v>0</v>
      </c>
      <c r="AO880" s="260" t="e">
        <f t="shared" si="115"/>
        <v>#VALUE!</v>
      </c>
    </row>
    <row r="881" spans="1:41">
      <c r="A881" s="264" t="e">
        <f t="shared" si="117"/>
        <v>#VALUE!</v>
      </c>
      <c r="B881" s="243">
        <v>878</v>
      </c>
      <c r="C881" s="244"/>
      <c r="D881" s="259" t="str">
        <f t="shared" si="110"/>
        <v/>
      </c>
      <c r="E881" s="236"/>
      <c r="F881" s="236"/>
      <c r="G881" s="244"/>
      <c r="H881" s="259" t="str">
        <f t="shared" si="111"/>
        <v/>
      </c>
      <c r="I881" s="236"/>
      <c r="J881" s="236"/>
      <c r="K881" s="236"/>
      <c r="L881" s="236"/>
      <c r="M881" s="311">
        <f t="shared" si="112"/>
        <v>0</v>
      </c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60" t="str">
        <f t="shared" si="114"/>
        <v>нет</v>
      </c>
      <c r="AM881" s="260" t="str">
        <f t="shared" si="116"/>
        <v>нет</v>
      </c>
      <c r="AN881" s="260">
        <f t="shared" si="113"/>
        <v>0</v>
      </c>
      <c r="AO881" s="260" t="e">
        <f t="shared" si="115"/>
        <v>#VALUE!</v>
      </c>
    </row>
    <row r="882" spans="1:41">
      <c r="A882" s="264" t="e">
        <f t="shared" si="117"/>
        <v>#VALUE!</v>
      </c>
      <c r="B882" s="243">
        <v>879</v>
      </c>
      <c r="C882" s="244"/>
      <c r="D882" s="259" t="str">
        <f t="shared" si="110"/>
        <v/>
      </c>
      <c r="E882" s="236"/>
      <c r="F882" s="236"/>
      <c r="G882" s="244"/>
      <c r="H882" s="259" t="str">
        <f t="shared" si="111"/>
        <v/>
      </c>
      <c r="I882" s="236"/>
      <c r="J882" s="236"/>
      <c r="K882" s="236"/>
      <c r="L882" s="236"/>
      <c r="M882" s="311">
        <f t="shared" si="112"/>
        <v>0</v>
      </c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60" t="str">
        <f t="shared" si="114"/>
        <v>нет</v>
      </c>
      <c r="AM882" s="260" t="str">
        <f t="shared" si="116"/>
        <v>нет</v>
      </c>
      <c r="AN882" s="260">
        <f t="shared" si="113"/>
        <v>0</v>
      </c>
      <c r="AO882" s="260" t="e">
        <f t="shared" si="115"/>
        <v>#VALUE!</v>
      </c>
    </row>
    <row r="883" spans="1:41">
      <c r="A883" s="264" t="e">
        <f t="shared" si="117"/>
        <v>#VALUE!</v>
      </c>
      <c r="B883" s="243">
        <v>880</v>
      </c>
      <c r="C883" s="244"/>
      <c r="D883" s="259" t="str">
        <f t="shared" si="110"/>
        <v/>
      </c>
      <c r="E883" s="236"/>
      <c r="F883" s="236"/>
      <c r="G883" s="244"/>
      <c r="H883" s="259" t="str">
        <f t="shared" si="111"/>
        <v/>
      </c>
      <c r="I883" s="236"/>
      <c r="J883" s="236"/>
      <c r="K883" s="236"/>
      <c r="L883" s="236"/>
      <c r="M883" s="311">
        <f t="shared" si="112"/>
        <v>0</v>
      </c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60" t="str">
        <f t="shared" si="114"/>
        <v>нет</v>
      </c>
      <c r="AM883" s="260" t="str">
        <f t="shared" si="116"/>
        <v>нет</v>
      </c>
      <c r="AN883" s="260">
        <f t="shared" si="113"/>
        <v>0</v>
      </c>
      <c r="AO883" s="260" t="e">
        <f t="shared" si="115"/>
        <v>#VALUE!</v>
      </c>
    </row>
    <row r="884" spans="1:41">
      <c r="A884" s="264" t="e">
        <f t="shared" si="117"/>
        <v>#VALUE!</v>
      </c>
      <c r="B884" s="243">
        <v>881</v>
      </c>
      <c r="C884" s="244"/>
      <c r="D884" s="259" t="str">
        <f t="shared" si="110"/>
        <v/>
      </c>
      <c r="E884" s="236"/>
      <c r="F884" s="236"/>
      <c r="G884" s="244"/>
      <c r="H884" s="259" t="str">
        <f t="shared" si="111"/>
        <v/>
      </c>
      <c r="I884" s="236"/>
      <c r="J884" s="236"/>
      <c r="K884" s="236"/>
      <c r="L884" s="236"/>
      <c r="M884" s="311">
        <f t="shared" si="112"/>
        <v>0</v>
      </c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60" t="str">
        <f t="shared" si="114"/>
        <v>нет</v>
      </c>
      <c r="AM884" s="260" t="str">
        <f t="shared" si="116"/>
        <v>нет</v>
      </c>
      <c r="AN884" s="260">
        <f t="shared" si="113"/>
        <v>0</v>
      </c>
      <c r="AO884" s="260" t="e">
        <f t="shared" si="115"/>
        <v>#VALUE!</v>
      </c>
    </row>
    <row r="885" spans="1:41">
      <c r="A885" s="264" t="e">
        <f t="shared" si="117"/>
        <v>#VALUE!</v>
      </c>
      <c r="B885" s="243">
        <v>882</v>
      </c>
      <c r="C885" s="244"/>
      <c r="D885" s="259" t="str">
        <f t="shared" si="110"/>
        <v/>
      </c>
      <c r="E885" s="236"/>
      <c r="F885" s="236"/>
      <c r="G885" s="244"/>
      <c r="H885" s="259" t="str">
        <f t="shared" si="111"/>
        <v/>
      </c>
      <c r="I885" s="236"/>
      <c r="J885" s="236"/>
      <c r="K885" s="236"/>
      <c r="L885" s="236"/>
      <c r="M885" s="311">
        <f t="shared" si="112"/>
        <v>0</v>
      </c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60" t="str">
        <f t="shared" si="114"/>
        <v>нет</v>
      </c>
      <c r="AM885" s="260" t="str">
        <f t="shared" si="116"/>
        <v>нет</v>
      </c>
      <c r="AN885" s="260">
        <f t="shared" si="113"/>
        <v>0</v>
      </c>
      <c r="AO885" s="260" t="e">
        <f t="shared" si="115"/>
        <v>#VALUE!</v>
      </c>
    </row>
    <row r="886" spans="1:41">
      <c r="A886" s="264" t="e">
        <f t="shared" si="117"/>
        <v>#VALUE!</v>
      </c>
      <c r="B886" s="243">
        <v>883</v>
      </c>
      <c r="C886" s="244"/>
      <c r="D886" s="259" t="str">
        <f t="shared" si="110"/>
        <v/>
      </c>
      <c r="E886" s="236"/>
      <c r="F886" s="236"/>
      <c r="G886" s="244"/>
      <c r="H886" s="259" t="str">
        <f t="shared" si="111"/>
        <v/>
      </c>
      <c r="I886" s="236"/>
      <c r="J886" s="236"/>
      <c r="K886" s="236"/>
      <c r="L886" s="236"/>
      <c r="M886" s="311">
        <f t="shared" si="112"/>
        <v>0</v>
      </c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60" t="str">
        <f t="shared" si="114"/>
        <v>нет</v>
      </c>
      <c r="AM886" s="260" t="str">
        <f t="shared" si="116"/>
        <v>нет</v>
      </c>
      <c r="AN886" s="260">
        <f t="shared" si="113"/>
        <v>0</v>
      </c>
      <c r="AO886" s="260" t="e">
        <f t="shared" si="115"/>
        <v>#VALUE!</v>
      </c>
    </row>
    <row r="887" spans="1:41">
      <c r="A887" s="264" t="e">
        <f t="shared" si="117"/>
        <v>#VALUE!</v>
      </c>
      <c r="B887" s="243">
        <v>884</v>
      </c>
      <c r="C887" s="244"/>
      <c r="D887" s="259" t="str">
        <f t="shared" si="110"/>
        <v/>
      </c>
      <c r="E887" s="236"/>
      <c r="F887" s="236"/>
      <c r="G887" s="244"/>
      <c r="H887" s="259" t="str">
        <f t="shared" si="111"/>
        <v/>
      </c>
      <c r="I887" s="236"/>
      <c r="J887" s="236"/>
      <c r="K887" s="236"/>
      <c r="L887" s="236"/>
      <c r="M887" s="311">
        <f t="shared" si="112"/>
        <v>0</v>
      </c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60" t="str">
        <f t="shared" si="114"/>
        <v>нет</v>
      </c>
      <c r="AM887" s="260" t="str">
        <f t="shared" si="116"/>
        <v>нет</v>
      </c>
      <c r="AN887" s="260">
        <f t="shared" si="113"/>
        <v>0</v>
      </c>
      <c r="AO887" s="260" t="e">
        <f t="shared" si="115"/>
        <v>#VALUE!</v>
      </c>
    </row>
    <row r="888" spans="1:41">
      <c r="A888" s="264" t="e">
        <f t="shared" si="117"/>
        <v>#VALUE!</v>
      </c>
      <c r="B888" s="243">
        <v>885</v>
      </c>
      <c r="C888" s="244"/>
      <c r="D888" s="259" t="str">
        <f t="shared" si="110"/>
        <v/>
      </c>
      <c r="E888" s="236"/>
      <c r="F888" s="236"/>
      <c r="G888" s="244"/>
      <c r="H888" s="259" t="str">
        <f t="shared" si="111"/>
        <v/>
      </c>
      <c r="I888" s="236"/>
      <c r="J888" s="236"/>
      <c r="K888" s="236"/>
      <c r="L888" s="236"/>
      <c r="M888" s="311">
        <f t="shared" si="112"/>
        <v>0</v>
      </c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60" t="str">
        <f t="shared" si="114"/>
        <v>нет</v>
      </c>
      <c r="AM888" s="260" t="str">
        <f t="shared" si="116"/>
        <v>нет</v>
      </c>
      <c r="AN888" s="260">
        <f t="shared" si="113"/>
        <v>0</v>
      </c>
      <c r="AO888" s="260" t="e">
        <f t="shared" si="115"/>
        <v>#VALUE!</v>
      </c>
    </row>
    <row r="889" spans="1:41">
      <c r="A889" s="264" t="e">
        <f t="shared" si="117"/>
        <v>#VALUE!</v>
      </c>
      <c r="B889" s="243">
        <v>886</v>
      </c>
      <c r="C889" s="244"/>
      <c r="D889" s="259" t="str">
        <f t="shared" si="110"/>
        <v/>
      </c>
      <c r="E889" s="236"/>
      <c r="F889" s="236"/>
      <c r="G889" s="244"/>
      <c r="H889" s="259" t="str">
        <f t="shared" si="111"/>
        <v/>
      </c>
      <c r="I889" s="236"/>
      <c r="J889" s="236"/>
      <c r="K889" s="236"/>
      <c r="L889" s="236"/>
      <c r="M889" s="311">
        <f t="shared" si="112"/>
        <v>0</v>
      </c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60" t="str">
        <f t="shared" si="114"/>
        <v>нет</v>
      </c>
      <c r="AM889" s="260" t="str">
        <f t="shared" si="116"/>
        <v>нет</v>
      </c>
      <c r="AN889" s="260">
        <f t="shared" si="113"/>
        <v>0</v>
      </c>
      <c r="AO889" s="260" t="e">
        <f t="shared" si="115"/>
        <v>#VALUE!</v>
      </c>
    </row>
    <row r="890" spans="1:41">
      <c r="A890" s="264" t="e">
        <f t="shared" si="117"/>
        <v>#VALUE!</v>
      </c>
      <c r="B890" s="243">
        <v>887</v>
      </c>
      <c r="C890" s="244"/>
      <c r="D890" s="259" t="str">
        <f t="shared" si="110"/>
        <v/>
      </c>
      <c r="E890" s="236"/>
      <c r="F890" s="236"/>
      <c r="G890" s="244"/>
      <c r="H890" s="259" t="str">
        <f t="shared" si="111"/>
        <v/>
      </c>
      <c r="I890" s="236"/>
      <c r="J890" s="236"/>
      <c r="K890" s="236"/>
      <c r="L890" s="236"/>
      <c r="M890" s="311">
        <f t="shared" si="112"/>
        <v>0</v>
      </c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60" t="str">
        <f t="shared" si="114"/>
        <v>нет</v>
      </c>
      <c r="AM890" s="260" t="str">
        <f t="shared" si="116"/>
        <v>нет</v>
      </c>
      <c r="AN890" s="260">
        <f t="shared" si="113"/>
        <v>0</v>
      </c>
      <c r="AO890" s="260" t="e">
        <f t="shared" si="115"/>
        <v>#VALUE!</v>
      </c>
    </row>
    <row r="891" spans="1:41">
      <c r="A891" s="264" t="e">
        <f t="shared" si="117"/>
        <v>#VALUE!</v>
      </c>
      <c r="B891" s="243">
        <v>888</v>
      </c>
      <c r="C891" s="244"/>
      <c r="D891" s="259" t="str">
        <f t="shared" si="110"/>
        <v/>
      </c>
      <c r="E891" s="236"/>
      <c r="F891" s="236"/>
      <c r="G891" s="244"/>
      <c r="H891" s="259" t="str">
        <f t="shared" si="111"/>
        <v/>
      </c>
      <c r="I891" s="236"/>
      <c r="J891" s="236"/>
      <c r="K891" s="236"/>
      <c r="L891" s="236"/>
      <c r="M891" s="311">
        <f t="shared" si="112"/>
        <v>0</v>
      </c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60" t="str">
        <f t="shared" si="114"/>
        <v>нет</v>
      </c>
      <c r="AM891" s="260" t="str">
        <f t="shared" si="116"/>
        <v>нет</v>
      </c>
      <c r="AN891" s="260">
        <f t="shared" si="113"/>
        <v>0</v>
      </c>
      <c r="AO891" s="260" t="e">
        <f t="shared" si="115"/>
        <v>#VALUE!</v>
      </c>
    </row>
    <row r="892" spans="1:41">
      <c r="A892" s="264" t="e">
        <f t="shared" si="117"/>
        <v>#VALUE!</v>
      </c>
      <c r="B892" s="243">
        <v>889</v>
      </c>
      <c r="C892" s="244"/>
      <c r="D892" s="259" t="str">
        <f t="shared" si="110"/>
        <v/>
      </c>
      <c r="E892" s="236"/>
      <c r="F892" s="236"/>
      <c r="G892" s="244"/>
      <c r="H892" s="259" t="str">
        <f t="shared" si="111"/>
        <v/>
      </c>
      <c r="I892" s="236"/>
      <c r="J892" s="236"/>
      <c r="K892" s="236"/>
      <c r="L892" s="236"/>
      <c r="M892" s="311">
        <f t="shared" si="112"/>
        <v>0</v>
      </c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60" t="str">
        <f t="shared" si="114"/>
        <v>нет</v>
      </c>
      <c r="AM892" s="260" t="str">
        <f t="shared" si="116"/>
        <v>нет</v>
      </c>
      <c r="AN892" s="260">
        <f t="shared" si="113"/>
        <v>0</v>
      </c>
      <c r="AO892" s="260" t="e">
        <f t="shared" si="115"/>
        <v>#VALUE!</v>
      </c>
    </row>
    <row r="893" spans="1:41">
      <c r="A893" s="264" t="e">
        <f t="shared" si="117"/>
        <v>#VALUE!</v>
      </c>
      <c r="B893" s="243">
        <v>890</v>
      </c>
      <c r="C893" s="244"/>
      <c r="D893" s="259" t="str">
        <f t="shared" si="110"/>
        <v/>
      </c>
      <c r="E893" s="236"/>
      <c r="F893" s="236"/>
      <c r="G893" s="244"/>
      <c r="H893" s="259" t="str">
        <f t="shared" si="111"/>
        <v/>
      </c>
      <c r="I893" s="236"/>
      <c r="J893" s="236"/>
      <c r="K893" s="236"/>
      <c r="L893" s="236"/>
      <c r="M893" s="311">
        <f t="shared" si="112"/>
        <v>0</v>
      </c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60" t="str">
        <f t="shared" si="114"/>
        <v>нет</v>
      </c>
      <c r="AM893" s="260" t="str">
        <f t="shared" si="116"/>
        <v>нет</v>
      </c>
      <c r="AN893" s="260">
        <f t="shared" si="113"/>
        <v>0</v>
      </c>
      <c r="AO893" s="260" t="e">
        <f t="shared" si="115"/>
        <v>#VALUE!</v>
      </c>
    </row>
    <row r="894" spans="1:41">
      <c r="A894" s="264" t="e">
        <f t="shared" si="117"/>
        <v>#VALUE!</v>
      </c>
      <c r="B894" s="243">
        <v>891</v>
      </c>
      <c r="C894" s="244"/>
      <c r="D894" s="259" t="str">
        <f t="shared" si="110"/>
        <v/>
      </c>
      <c r="E894" s="236"/>
      <c r="F894" s="236"/>
      <c r="G894" s="244"/>
      <c r="H894" s="259" t="str">
        <f t="shared" si="111"/>
        <v/>
      </c>
      <c r="I894" s="236"/>
      <c r="J894" s="236"/>
      <c r="K894" s="236"/>
      <c r="L894" s="236"/>
      <c r="M894" s="311">
        <f t="shared" si="112"/>
        <v>0</v>
      </c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60" t="str">
        <f t="shared" si="114"/>
        <v>нет</v>
      </c>
      <c r="AM894" s="260" t="str">
        <f t="shared" si="116"/>
        <v>нет</v>
      </c>
      <c r="AN894" s="260">
        <f t="shared" si="113"/>
        <v>0</v>
      </c>
      <c r="AO894" s="260" t="e">
        <f t="shared" si="115"/>
        <v>#VALUE!</v>
      </c>
    </row>
    <row r="895" spans="1:41">
      <c r="A895" s="264" t="e">
        <f t="shared" si="117"/>
        <v>#VALUE!</v>
      </c>
      <c r="B895" s="243">
        <v>892</v>
      </c>
      <c r="C895" s="244"/>
      <c r="D895" s="259" t="str">
        <f t="shared" ref="D895:D958" si="118">IFERROR(VLOOKUP(C895,msu,2,0),"")</f>
        <v/>
      </c>
      <c r="E895" s="236"/>
      <c r="F895" s="236"/>
      <c r="G895" s="244"/>
      <c r="H895" s="259" t="str">
        <f t="shared" ref="H895:H958" si="119">IFERROR(VLOOKUP(G895,oo,2,0),"")</f>
        <v/>
      </c>
      <c r="I895" s="236"/>
      <c r="J895" s="236"/>
      <c r="K895" s="236"/>
      <c r="L895" s="236"/>
      <c r="M895" s="311">
        <f t="shared" ref="M895:M958" si="120">COUNTA(N895:AK895)</f>
        <v>0</v>
      </c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60" t="str">
        <f t="shared" si="114"/>
        <v>нет</v>
      </c>
      <c r="AM895" s="260" t="str">
        <f t="shared" si="116"/>
        <v>нет</v>
      </c>
      <c r="AN895" s="260">
        <f t="shared" ref="AN895:AN958" si="121">COUNTIF(N895:AK895,"призер")+COUNTIF(N895:AK895,"победитель")</f>
        <v>0</v>
      </c>
      <c r="AO895" s="260" t="e">
        <f t="shared" si="115"/>
        <v>#VALUE!</v>
      </c>
    </row>
    <row r="896" spans="1:41">
      <c r="A896" s="264" t="e">
        <f t="shared" si="117"/>
        <v>#VALUE!</v>
      </c>
      <c r="B896" s="243">
        <v>893</v>
      </c>
      <c r="C896" s="244"/>
      <c r="D896" s="259" t="str">
        <f t="shared" si="118"/>
        <v/>
      </c>
      <c r="E896" s="236"/>
      <c r="F896" s="236"/>
      <c r="G896" s="244"/>
      <c r="H896" s="259" t="str">
        <f t="shared" si="119"/>
        <v/>
      </c>
      <c r="I896" s="236"/>
      <c r="J896" s="236"/>
      <c r="K896" s="236"/>
      <c r="L896" s="236"/>
      <c r="M896" s="311">
        <f t="shared" si="120"/>
        <v>0</v>
      </c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60" t="str">
        <f t="shared" si="114"/>
        <v>нет</v>
      </c>
      <c r="AM896" s="260" t="str">
        <f t="shared" si="116"/>
        <v>нет</v>
      </c>
      <c r="AN896" s="260">
        <f t="shared" si="121"/>
        <v>0</v>
      </c>
      <c r="AO896" s="260" t="e">
        <f t="shared" si="115"/>
        <v>#VALUE!</v>
      </c>
    </row>
    <row r="897" spans="1:41">
      <c r="A897" s="264" t="e">
        <f t="shared" si="117"/>
        <v>#VALUE!</v>
      </c>
      <c r="B897" s="243">
        <v>894</v>
      </c>
      <c r="C897" s="244"/>
      <c r="D897" s="259" t="str">
        <f t="shared" si="118"/>
        <v/>
      </c>
      <c r="E897" s="236"/>
      <c r="F897" s="236"/>
      <c r="G897" s="244"/>
      <c r="H897" s="259" t="str">
        <f t="shared" si="119"/>
        <v/>
      </c>
      <c r="I897" s="236"/>
      <c r="J897" s="236"/>
      <c r="K897" s="236"/>
      <c r="L897" s="236"/>
      <c r="M897" s="311">
        <f t="shared" si="120"/>
        <v>0</v>
      </c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60" t="str">
        <f t="shared" si="114"/>
        <v>нет</v>
      </c>
      <c r="AM897" s="260" t="str">
        <f t="shared" si="116"/>
        <v>нет</v>
      </c>
      <c r="AN897" s="260">
        <f t="shared" si="121"/>
        <v>0</v>
      </c>
      <c r="AO897" s="260" t="e">
        <f t="shared" si="115"/>
        <v>#VALUE!</v>
      </c>
    </row>
    <row r="898" spans="1:41">
      <c r="A898" s="264" t="e">
        <f t="shared" si="117"/>
        <v>#VALUE!</v>
      </c>
      <c r="B898" s="243">
        <v>895</v>
      </c>
      <c r="C898" s="244"/>
      <c r="D898" s="259" t="str">
        <f t="shared" si="118"/>
        <v/>
      </c>
      <c r="E898" s="236"/>
      <c r="F898" s="236"/>
      <c r="G898" s="244"/>
      <c r="H898" s="259" t="str">
        <f t="shared" si="119"/>
        <v/>
      </c>
      <c r="I898" s="236"/>
      <c r="J898" s="236"/>
      <c r="K898" s="236"/>
      <c r="L898" s="236"/>
      <c r="M898" s="311">
        <f t="shared" si="120"/>
        <v>0</v>
      </c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60" t="str">
        <f t="shared" si="114"/>
        <v>нет</v>
      </c>
      <c r="AM898" s="260" t="str">
        <f t="shared" si="116"/>
        <v>нет</v>
      </c>
      <c r="AN898" s="260">
        <f t="shared" si="121"/>
        <v>0</v>
      </c>
      <c r="AO898" s="260" t="e">
        <f t="shared" si="115"/>
        <v>#VALUE!</v>
      </c>
    </row>
    <row r="899" spans="1:41">
      <c r="A899" s="264" t="e">
        <f t="shared" si="117"/>
        <v>#VALUE!</v>
      </c>
      <c r="B899" s="243">
        <v>896</v>
      </c>
      <c r="C899" s="244"/>
      <c r="D899" s="259" t="str">
        <f t="shared" si="118"/>
        <v/>
      </c>
      <c r="E899" s="236"/>
      <c r="F899" s="236"/>
      <c r="G899" s="244"/>
      <c r="H899" s="259" t="str">
        <f t="shared" si="119"/>
        <v/>
      </c>
      <c r="I899" s="236"/>
      <c r="J899" s="236"/>
      <c r="K899" s="236"/>
      <c r="L899" s="236"/>
      <c r="M899" s="311">
        <f t="shared" si="120"/>
        <v>0</v>
      </c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60" t="str">
        <f t="shared" si="114"/>
        <v>нет</v>
      </c>
      <c r="AM899" s="260" t="str">
        <f t="shared" si="116"/>
        <v>нет</v>
      </c>
      <c r="AN899" s="260">
        <f t="shared" si="121"/>
        <v>0</v>
      </c>
      <c r="AO899" s="260" t="e">
        <f t="shared" si="115"/>
        <v>#VALUE!</v>
      </c>
    </row>
    <row r="900" spans="1:41">
      <c r="A900" s="264" t="e">
        <f t="shared" si="117"/>
        <v>#VALUE!</v>
      </c>
      <c r="B900" s="243">
        <v>897</v>
      </c>
      <c r="C900" s="244"/>
      <c r="D900" s="259" t="str">
        <f t="shared" si="118"/>
        <v/>
      </c>
      <c r="E900" s="236"/>
      <c r="F900" s="236"/>
      <c r="G900" s="244"/>
      <c r="H900" s="259" t="str">
        <f t="shared" si="119"/>
        <v/>
      </c>
      <c r="I900" s="236"/>
      <c r="J900" s="236"/>
      <c r="K900" s="236"/>
      <c r="L900" s="236"/>
      <c r="M900" s="311">
        <f t="shared" si="120"/>
        <v>0</v>
      </c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60" t="str">
        <f t="shared" si="114"/>
        <v>нет</v>
      </c>
      <c r="AM900" s="260" t="str">
        <f t="shared" si="116"/>
        <v>нет</v>
      </c>
      <c r="AN900" s="260">
        <f t="shared" si="121"/>
        <v>0</v>
      </c>
      <c r="AO900" s="260" t="e">
        <f t="shared" si="115"/>
        <v>#VALUE!</v>
      </c>
    </row>
    <row r="901" spans="1:41">
      <c r="A901" s="264" t="e">
        <f t="shared" si="117"/>
        <v>#VALUE!</v>
      </c>
      <c r="B901" s="243">
        <v>898</v>
      </c>
      <c r="C901" s="244"/>
      <c r="D901" s="259" t="str">
        <f t="shared" si="118"/>
        <v/>
      </c>
      <c r="E901" s="236"/>
      <c r="F901" s="236"/>
      <c r="G901" s="244"/>
      <c r="H901" s="259" t="str">
        <f t="shared" si="119"/>
        <v/>
      </c>
      <c r="I901" s="236"/>
      <c r="J901" s="236"/>
      <c r="K901" s="236"/>
      <c r="L901" s="236"/>
      <c r="M901" s="311">
        <f t="shared" si="120"/>
        <v>0</v>
      </c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B901" s="236"/>
      <c r="AC901" s="236"/>
      <c r="AD901" s="236"/>
      <c r="AE901" s="236"/>
      <c r="AF901" s="236"/>
      <c r="AG901" s="236"/>
      <c r="AH901" s="236"/>
      <c r="AI901" s="236"/>
      <c r="AJ901" s="236"/>
      <c r="AK901" s="236"/>
      <c r="AL901" s="260" t="str">
        <f t="shared" ref="AL901:AL964" si="122">IF($I901&lt;5,"нет",IF($I901&gt;9,"нет","да"))</f>
        <v>нет</v>
      </c>
      <c r="AM901" s="260" t="str">
        <f t="shared" si="116"/>
        <v>нет</v>
      </c>
      <c r="AN901" s="260">
        <f t="shared" si="121"/>
        <v>0</v>
      </c>
      <c r="AO901" s="260" t="e">
        <f t="shared" ref="AO901:AO964" si="123">IF(LEN(G901)=5,LEFT(G901,1)+100,LEFT(G901,2)+100)</f>
        <v>#VALUE!</v>
      </c>
    </row>
    <row r="902" spans="1:41">
      <c r="A902" s="264" t="e">
        <f t="shared" si="117"/>
        <v>#VALUE!</v>
      </c>
      <c r="B902" s="243">
        <v>899</v>
      </c>
      <c r="C902" s="244"/>
      <c r="D902" s="259" t="str">
        <f t="shared" si="118"/>
        <v/>
      </c>
      <c r="E902" s="236"/>
      <c r="F902" s="236"/>
      <c r="G902" s="244"/>
      <c r="H902" s="259" t="str">
        <f t="shared" si="119"/>
        <v/>
      </c>
      <c r="I902" s="236"/>
      <c r="J902" s="236"/>
      <c r="K902" s="236"/>
      <c r="L902" s="236"/>
      <c r="M902" s="311">
        <f t="shared" si="120"/>
        <v>0</v>
      </c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60" t="str">
        <f t="shared" si="122"/>
        <v>нет</v>
      </c>
      <c r="AM902" s="260" t="str">
        <f t="shared" ref="AM902:AM965" si="124">IF($I902&lt;=9,"нет","да")</f>
        <v>нет</v>
      </c>
      <c r="AN902" s="260">
        <f t="shared" si="121"/>
        <v>0</v>
      </c>
      <c r="AO902" s="260" t="e">
        <f t="shared" si="123"/>
        <v>#VALUE!</v>
      </c>
    </row>
    <row r="903" spans="1:41">
      <c r="A903" s="264" t="e">
        <f t="shared" si="117"/>
        <v>#VALUE!</v>
      </c>
      <c r="B903" s="243">
        <v>900</v>
      </c>
      <c r="C903" s="244"/>
      <c r="D903" s="259" t="str">
        <f t="shared" si="118"/>
        <v/>
      </c>
      <c r="E903" s="236"/>
      <c r="F903" s="236"/>
      <c r="G903" s="244"/>
      <c r="H903" s="259" t="str">
        <f t="shared" si="119"/>
        <v/>
      </c>
      <c r="I903" s="236"/>
      <c r="J903" s="236"/>
      <c r="K903" s="236"/>
      <c r="L903" s="236"/>
      <c r="M903" s="311">
        <f t="shared" si="120"/>
        <v>0</v>
      </c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60" t="str">
        <f t="shared" si="122"/>
        <v>нет</v>
      </c>
      <c r="AM903" s="260" t="str">
        <f t="shared" si="124"/>
        <v>нет</v>
      </c>
      <c r="AN903" s="260">
        <f t="shared" si="121"/>
        <v>0</v>
      </c>
      <c r="AO903" s="260" t="e">
        <f t="shared" si="123"/>
        <v>#VALUE!</v>
      </c>
    </row>
    <row r="904" spans="1:41">
      <c r="A904" s="264" t="e">
        <f t="shared" ref="A904:A967" si="125">IF($AO904=$C904, "Код_ОО+МСУ_верно", "Требуется проверка кода ОО или МСУ, кроме 101, 102,103")</f>
        <v>#VALUE!</v>
      </c>
      <c r="B904" s="243">
        <v>901</v>
      </c>
      <c r="C904" s="244"/>
      <c r="D904" s="259" t="str">
        <f t="shared" si="118"/>
        <v/>
      </c>
      <c r="E904" s="236"/>
      <c r="F904" s="236"/>
      <c r="G904" s="244"/>
      <c r="H904" s="259" t="str">
        <f t="shared" si="119"/>
        <v/>
      </c>
      <c r="I904" s="236"/>
      <c r="J904" s="236"/>
      <c r="K904" s="236"/>
      <c r="L904" s="236"/>
      <c r="M904" s="311">
        <f t="shared" si="120"/>
        <v>0</v>
      </c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60" t="str">
        <f t="shared" si="122"/>
        <v>нет</v>
      </c>
      <c r="AM904" s="260" t="str">
        <f t="shared" si="124"/>
        <v>нет</v>
      </c>
      <c r="AN904" s="260">
        <f t="shared" si="121"/>
        <v>0</v>
      </c>
      <c r="AO904" s="260" t="e">
        <f t="shared" si="123"/>
        <v>#VALUE!</v>
      </c>
    </row>
    <row r="905" spans="1:41">
      <c r="A905" s="264" t="e">
        <f t="shared" si="125"/>
        <v>#VALUE!</v>
      </c>
      <c r="B905" s="243">
        <v>902</v>
      </c>
      <c r="C905" s="244"/>
      <c r="D905" s="259" t="str">
        <f t="shared" si="118"/>
        <v/>
      </c>
      <c r="E905" s="236"/>
      <c r="F905" s="236"/>
      <c r="G905" s="244"/>
      <c r="H905" s="259" t="str">
        <f t="shared" si="119"/>
        <v/>
      </c>
      <c r="I905" s="236"/>
      <c r="J905" s="236"/>
      <c r="K905" s="236"/>
      <c r="L905" s="236"/>
      <c r="M905" s="311">
        <f t="shared" si="120"/>
        <v>0</v>
      </c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60" t="str">
        <f t="shared" si="122"/>
        <v>нет</v>
      </c>
      <c r="AM905" s="260" t="str">
        <f t="shared" si="124"/>
        <v>нет</v>
      </c>
      <c r="AN905" s="260">
        <f t="shared" si="121"/>
        <v>0</v>
      </c>
      <c r="AO905" s="260" t="e">
        <f t="shared" si="123"/>
        <v>#VALUE!</v>
      </c>
    </row>
    <row r="906" spans="1:41">
      <c r="A906" s="264" t="e">
        <f t="shared" si="125"/>
        <v>#VALUE!</v>
      </c>
      <c r="B906" s="243">
        <v>903</v>
      </c>
      <c r="C906" s="244"/>
      <c r="D906" s="259" t="str">
        <f t="shared" si="118"/>
        <v/>
      </c>
      <c r="E906" s="236"/>
      <c r="F906" s="236"/>
      <c r="G906" s="244"/>
      <c r="H906" s="259" t="str">
        <f t="shared" si="119"/>
        <v/>
      </c>
      <c r="I906" s="236"/>
      <c r="J906" s="236"/>
      <c r="K906" s="236"/>
      <c r="L906" s="236"/>
      <c r="M906" s="311">
        <f t="shared" si="120"/>
        <v>0</v>
      </c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B906" s="236"/>
      <c r="AC906" s="236"/>
      <c r="AD906" s="236"/>
      <c r="AE906" s="236"/>
      <c r="AF906" s="236"/>
      <c r="AG906" s="236"/>
      <c r="AH906" s="236"/>
      <c r="AI906" s="236"/>
      <c r="AJ906" s="236"/>
      <c r="AK906" s="236"/>
      <c r="AL906" s="260" t="str">
        <f t="shared" si="122"/>
        <v>нет</v>
      </c>
      <c r="AM906" s="260" t="str">
        <f t="shared" si="124"/>
        <v>нет</v>
      </c>
      <c r="AN906" s="260">
        <f t="shared" si="121"/>
        <v>0</v>
      </c>
      <c r="AO906" s="260" t="e">
        <f t="shared" si="123"/>
        <v>#VALUE!</v>
      </c>
    </row>
    <row r="907" spans="1:41">
      <c r="A907" s="264" t="e">
        <f t="shared" si="125"/>
        <v>#VALUE!</v>
      </c>
      <c r="B907" s="243">
        <v>904</v>
      </c>
      <c r="C907" s="244"/>
      <c r="D907" s="259" t="str">
        <f t="shared" si="118"/>
        <v/>
      </c>
      <c r="E907" s="236"/>
      <c r="F907" s="236"/>
      <c r="G907" s="244"/>
      <c r="H907" s="259" t="str">
        <f t="shared" si="119"/>
        <v/>
      </c>
      <c r="I907" s="236"/>
      <c r="J907" s="236"/>
      <c r="K907" s="236"/>
      <c r="L907" s="236"/>
      <c r="M907" s="311">
        <f t="shared" si="120"/>
        <v>0</v>
      </c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60" t="str">
        <f t="shared" si="122"/>
        <v>нет</v>
      </c>
      <c r="AM907" s="260" t="str">
        <f t="shared" si="124"/>
        <v>нет</v>
      </c>
      <c r="AN907" s="260">
        <f t="shared" si="121"/>
        <v>0</v>
      </c>
      <c r="AO907" s="260" t="e">
        <f t="shared" si="123"/>
        <v>#VALUE!</v>
      </c>
    </row>
    <row r="908" spans="1:41">
      <c r="A908" s="264" t="e">
        <f t="shared" si="125"/>
        <v>#VALUE!</v>
      </c>
      <c r="B908" s="243">
        <v>905</v>
      </c>
      <c r="C908" s="244"/>
      <c r="D908" s="259" t="str">
        <f t="shared" si="118"/>
        <v/>
      </c>
      <c r="E908" s="236"/>
      <c r="F908" s="236"/>
      <c r="G908" s="244"/>
      <c r="H908" s="259" t="str">
        <f t="shared" si="119"/>
        <v/>
      </c>
      <c r="I908" s="236"/>
      <c r="J908" s="236"/>
      <c r="K908" s="236"/>
      <c r="L908" s="236"/>
      <c r="M908" s="311">
        <f t="shared" si="120"/>
        <v>0</v>
      </c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60" t="str">
        <f t="shared" si="122"/>
        <v>нет</v>
      </c>
      <c r="AM908" s="260" t="str">
        <f t="shared" si="124"/>
        <v>нет</v>
      </c>
      <c r="AN908" s="260">
        <f t="shared" si="121"/>
        <v>0</v>
      </c>
      <c r="AO908" s="260" t="e">
        <f t="shared" si="123"/>
        <v>#VALUE!</v>
      </c>
    </row>
    <row r="909" spans="1:41">
      <c r="A909" s="264" t="e">
        <f t="shared" si="125"/>
        <v>#VALUE!</v>
      </c>
      <c r="B909" s="243">
        <v>906</v>
      </c>
      <c r="C909" s="244"/>
      <c r="D909" s="259" t="str">
        <f t="shared" si="118"/>
        <v/>
      </c>
      <c r="E909" s="236"/>
      <c r="F909" s="236"/>
      <c r="G909" s="244"/>
      <c r="H909" s="259" t="str">
        <f t="shared" si="119"/>
        <v/>
      </c>
      <c r="I909" s="236"/>
      <c r="J909" s="236"/>
      <c r="K909" s="236"/>
      <c r="L909" s="236"/>
      <c r="M909" s="311">
        <f t="shared" si="120"/>
        <v>0</v>
      </c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60" t="str">
        <f t="shared" si="122"/>
        <v>нет</v>
      </c>
      <c r="AM909" s="260" t="str">
        <f t="shared" si="124"/>
        <v>нет</v>
      </c>
      <c r="AN909" s="260">
        <f t="shared" si="121"/>
        <v>0</v>
      </c>
      <c r="AO909" s="260" t="e">
        <f t="shared" si="123"/>
        <v>#VALUE!</v>
      </c>
    </row>
    <row r="910" spans="1:41">
      <c r="A910" s="264" t="e">
        <f t="shared" si="125"/>
        <v>#VALUE!</v>
      </c>
      <c r="B910" s="243">
        <v>907</v>
      </c>
      <c r="C910" s="244"/>
      <c r="D910" s="259" t="str">
        <f t="shared" si="118"/>
        <v/>
      </c>
      <c r="E910" s="236"/>
      <c r="F910" s="236"/>
      <c r="G910" s="244"/>
      <c r="H910" s="259" t="str">
        <f t="shared" si="119"/>
        <v/>
      </c>
      <c r="I910" s="236"/>
      <c r="J910" s="236"/>
      <c r="K910" s="236"/>
      <c r="L910" s="236"/>
      <c r="M910" s="311">
        <f t="shared" si="120"/>
        <v>0</v>
      </c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60" t="str">
        <f t="shared" si="122"/>
        <v>нет</v>
      </c>
      <c r="AM910" s="260" t="str">
        <f t="shared" si="124"/>
        <v>нет</v>
      </c>
      <c r="AN910" s="260">
        <f t="shared" si="121"/>
        <v>0</v>
      </c>
      <c r="AO910" s="260" t="e">
        <f t="shared" si="123"/>
        <v>#VALUE!</v>
      </c>
    </row>
    <row r="911" spans="1:41">
      <c r="A911" s="264" t="e">
        <f t="shared" si="125"/>
        <v>#VALUE!</v>
      </c>
      <c r="B911" s="243">
        <v>908</v>
      </c>
      <c r="C911" s="244"/>
      <c r="D911" s="259" t="str">
        <f t="shared" si="118"/>
        <v/>
      </c>
      <c r="E911" s="236"/>
      <c r="F911" s="236"/>
      <c r="G911" s="244"/>
      <c r="H911" s="259" t="str">
        <f t="shared" si="119"/>
        <v/>
      </c>
      <c r="I911" s="236"/>
      <c r="J911" s="236"/>
      <c r="K911" s="236"/>
      <c r="L911" s="236"/>
      <c r="M911" s="311">
        <f t="shared" si="120"/>
        <v>0</v>
      </c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60" t="str">
        <f t="shared" si="122"/>
        <v>нет</v>
      </c>
      <c r="AM911" s="260" t="str">
        <f t="shared" si="124"/>
        <v>нет</v>
      </c>
      <c r="AN911" s="260">
        <f t="shared" si="121"/>
        <v>0</v>
      </c>
      <c r="AO911" s="260" t="e">
        <f t="shared" si="123"/>
        <v>#VALUE!</v>
      </c>
    </row>
    <row r="912" spans="1:41">
      <c r="A912" s="264" t="e">
        <f t="shared" si="125"/>
        <v>#VALUE!</v>
      </c>
      <c r="B912" s="243">
        <v>909</v>
      </c>
      <c r="C912" s="244"/>
      <c r="D912" s="259" t="str">
        <f t="shared" si="118"/>
        <v/>
      </c>
      <c r="E912" s="236"/>
      <c r="F912" s="236"/>
      <c r="G912" s="244"/>
      <c r="H912" s="259" t="str">
        <f t="shared" si="119"/>
        <v/>
      </c>
      <c r="I912" s="236"/>
      <c r="J912" s="236"/>
      <c r="K912" s="236"/>
      <c r="L912" s="236"/>
      <c r="M912" s="311">
        <f t="shared" si="120"/>
        <v>0</v>
      </c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60" t="str">
        <f t="shared" si="122"/>
        <v>нет</v>
      </c>
      <c r="AM912" s="260" t="str">
        <f t="shared" si="124"/>
        <v>нет</v>
      </c>
      <c r="AN912" s="260">
        <f t="shared" si="121"/>
        <v>0</v>
      </c>
      <c r="AO912" s="260" t="e">
        <f t="shared" si="123"/>
        <v>#VALUE!</v>
      </c>
    </row>
    <row r="913" spans="1:41">
      <c r="A913" s="264" t="e">
        <f t="shared" si="125"/>
        <v>#VALUE!</v>
      </c>
      <c r="B913" s="243">
        <v>910</v>
      </c>
      <c r="C913" s="244"/>
      <c r="D913" s="259" t="str">
        <f t="shared" si="118"/>
        <v/>
      </c>
      <c r="E913" s="236"/>
      <c r="F913" s="236"/>
      <c r="G913" s="244"/>
      <c r="H913" s="259" t="str">
        <f t="shared" si="119"/>
        <v/>
      </c>
      <c r="I913" s="236"/>
      <c r="J913" s="236"/>
      <c r="K913" s="236"/>
      <c r="L913" s="236"/>
      <c r="M913" s="311">
        <f t="shared" si="120"/>
        <v>0</v>
      </c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60" t="str">
        <f t="shared" si="122"/>
        <v>нет</v>
      </c>
      <c r="AM913" s="260" t="str">
        <f t="shared" si="124"/>
        <v>нет</v>
      </c>
      <c r="AN913" s="260">
        <f t="shared" si="121"/>
        <v>0</v>
      </c>
      <c r="AO913" s="260" t="e">
        <f t="shared" si="123"/>
        <v>#VALUE!</v>
      </c>
    </row>
    <row r="914" spans="1:41">
      <c r="A914" s="264" t="e">
        <f t="shared" si="125"/>
        <v>#VALUE!</v>
      </c>
      <c r="B914" s="243">
        <v>911</v>
      </c>
      <c r="C914" s="244"/>
      <c r="D914" s="259" t="str">
        <f t="shared" si="118"/>
        <v/>
      </c>
      <c r="E914" s="236"/>
      <c r="F914" s="236"/>
      <c r="G914" s="244"/>
      <c r="H914" s="259" t="str">
        <f t="shared" si="119"/>
        <v/>
      </c>
      <c r="I914" s="236"/>
      <c r="J914" s="236"/>
      <c r="K914" s="236"/>
      <c r="L914" s="236"/>
      <c r="M914" s="311">
        <f t="shared" si="120"/>
        <v>0</v>
      </c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B914" s="236"/>
      <c r="AC914" s="236"/>
      <c r="AD914" s="236"/>
      <c r="AE914" s="236"/>
      <c r="AF914" s="236"/>
      <c r="AG914" s="236"/>
      <c r="AH914" s="236"/>
      <c r="AI914" s="236"/>
      <c r="AJ914" s="236"/>
      <c r="AK914" s="236"/>
      <c r="AL914" s="260" t="str">
        <f t="shared" si="122"/>
        <v>нет</v>
      </c>
      <c r="AM914" s="260" t="str">
        <f t="shared" si="124"/>
        <v>нет</v>
      </c>
      <c r="AN914" s="260">
        <f t="shared" si="121"/>
        <v>0</v>
      </c>
      <c r="AO914" s="260" t="e">
        <f t="shared" si="123"/>
        <v>#VALUE!</v>
      </c>
    </row>
    <row r="915" spans="1:41">
      <c r="A915" s="264" t="e">
        <f t="shared" si="125"/>
        <v>#VALUE!</v>
      </c>
      <c r="B915" s="243">
        <v>912</v>
      </c>
      <c r="C915" s="244"/>
      <c r="D915" s="259" t="str">
        <f t="shared" si="118"/>
        <v/>
      </c>
      <c r="E915" s="236"/>
      <c r="F915" s="236"/>
      <c r="G915" s="244"/>
      <c r="H915" s="259" t="str">
        <f t="shared" si="119"/>
        <v/>
      </c>
      <c r="I915" s="236"/>
      <c r="J915" s="236"/>
      <c r="K915" s="236"/>
      <c r="L915" s="236"/>
      <c r="M915" s="311">
        <f t="shared" si="120"/>
        <v>0</v>
      </c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60" t="str">
        <f t="shared" si="122"/>
        <v>нет</v>
      </c>
      <c r="AM915" s="260" t="str">
        <f t="shared" si="124"/>
        <v>нет</v>
      </c>
      <c r="AN915" s="260">
        <f t="shared" si="121"/>
        <v>0</v>
      </c>
      <c r="AO915" s="260" t="e">
        <f t="shared" si="123"/>
        <v>#VALUE!</v>
      </c>
    </row>
    <row r="916" spans="1:41">
      <c r="A916" s="264" t="e">
        <f t="shared" si="125"/>
        <v>#VALUE!</v>
      </c>
      <c r="B916" s="243">
        <v>913</v>
      </c>
      <c r="C916" s="244"/>
      <c r="D916" s="259" t="str">
        <f t="shared" si="118"/>
        <v/>
      </c>
      <c r="E916" s="236"/>
      <c r="F916" s="236"/>
      <c r="G916" s="244"/>
      <c r="H916" s="259" t="str">
        <f t="shared" si="119"/>
        <v/>
      </c>
      <c r="I916" s="236"/>
      <c r="J916" s="236"/>
      <c r="K916" s="236"/>
      <c r="L916" s="236"/>
      <c r="M916" s="311">
        <f t="shared" si="120"/>
        <v>0</v>
      </c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60" t="str">
        <f t="shared" si="122"/>
        <v>нет</v>
      </c>
      <c r="AM916" s="260" t="str">
        <f t="shared" si="124"/>
        <v>нет</v>
      </c>
      <c r="AN916" s="260">
        <f t="shared" si="121"/>
        <v>0</v>
      </c>
      <c r="AO916" s="260" t="e">
        <f t="shared" si="123"/>
        <v>#VALUE!</v>
      </c>
    </row>
    <row r="917" spans="1:41">
      <c r="A917" s="264" t="e">
        <f t="shared" si="125"/>
        <v>#VALUE!</v>
      </c>
      <c r="B917" s="243">
        <v>914</v>
      </c>
      <c r="C917" s="244"/>
      <c r="D917" s="259" t="str">
        <f t="shared" si="118"/>
        <v/>
      </c>
      <c r="E917" s="236"/>
      <c r="F917" s="236"/>
      <c r="G917" s="244"/>
      <c r="H917" s="259" t="str">
        <f t="shared" si="119"/>
        <v/>
      </c>
      <c r="I917" s="236"/>
      <c r="J917" s="236"/>
      <c r="K917" s="236"/>
      <c r="L917" s="236"/>
      <c r="M917" s="311">
        <f t="shared" si="120"/>
        <v>0</v>
      </c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60" t="str">
        <f t="shared" si="122"/>
        <v>нет</v>
      </c>
      <c r="AM917" s="260" t="str">
        <f t="shared" si="124"/>
        <v>нет</v>
      </c>
      <c r="AN917" s="260">
        <f t="shared" si="121"/>
        <v>0</v>
      </c>
      <c r="AO917" s="260" t="e">
        <f t="shared" si="123"/>
        <v>#VALUE!</v>
      </c>
    </row>
    <row r="918" spans="1:41">
      <c r="A918" s="264" t="e">
        <f t="shared" si="125"/>
        <v>#VALUE!</v>
      </c>
      <c r="B918" s="243">
        <v>915</v>
      </c>
      <c r="C918" s="244"/>
      <c r="D918" s="259" t="str">
        <f t="shared" si="118"/>
        <v/>
      </c>
      <c r="E918" s="236"/>
      <c r="F918" s="236"/>
      <c r="G918" s="244"/>
      <c r="H918" s="259" t="str">
        <f t="shared" si="119"/>
        <v/>
      </c>
      <c r="I918" s="236"/>
      <c r="J918" s="236"/>
      <c r="K918" s="236"/>
      <c r="L918" s="236"/>
      <c r="M918" s="311">
        <f t="shared" si="120"/>
        <v>0</v>
      </c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60" t="str">
        <f t="shared" si="122"/>
        <v>нет</v>
      </c>
      <c r="AM918" s="260" t="str">
        <f t="shared" si="124"/>
        <v>нет</v>
      </c>
      <c r="AN918" s="260">
        <f t="shared" si="121"/>
        <v>0</v>
      </c>
      <c r="AO918" s="260" t="e">
        <f t="shared" si="123"/>
        <v>#VALUE!</v>
      </c>
    </row>
    <row r="919" spans="1:41">
      <c r="A919" s="264" t="e">
        <f t="shared" si="125"/>
        <v>#VALUE!</v>
      </c>
      <c r="B919" s="243">
        <v>916</v>
      </c>
      <c r="C919" s="244"/>
      <c r="D919" s="259" t="str">
        <f t="shared" si="118"/>
        <v/>
      </c>
      <c r="E919" s="236"/>
      <c r="F919" s="236"/>
      <c r="G919" s="244"/>
      <c r="H919" s="259" t="str">
        <f t="shared" si="119"/>
        <v/>
      </c>
      <c r="I919" s="236"/>
      <c r="J919" s="236"/>
      <c r="K919" s="236"/>
      <c r="L919" s="236"/>
      <c r="M919" s="311">
        <f t="shared" si="120"/>
        <v>0</v>
      </c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60" t="str">
        <f t="shared" si="122"/>
        <v>нет</v>
      </c>
      <c r="AM919" s="260" t="str">
        <f t="shared" si="124"/>
        <v>нет</v>
      </c>
      <c r="AN919" s="260">
        <f t="shared" si="121"/>
        <v>0</v>
      </c>
      <c r="AO919" s="260" t="e">
        <f t="shared" si="123"/>
        <v>#VALUE!</v>
      </c>
    </row>
    <row r="920" spans="1:41">
      <c r="A920" s="264" t="e">
        <f t="shared" si="125"/>
        <v>#VALUE!</v>
      </c>
      <c r="B920" s="243">
        <v>917</v>
      </c>
      <c r="C920" s="244"/>
      <c r="D920" s="259" t="str">
        <f t="shared" si="118"/>
        <v/>
      </c>
      <c r="E920" s="236"/>
      <c r="F920" s="236"/>
      <c r="G920" s="244"/>
      <c r="H920" s="259" t="str">
        <f t="shared" si="119"/>
        <v/>
      </c>
      <c r="I920" s="236"/>
      <c r="J920" s="236"/>
      <c r="K920" s="236"/>
      <c r="L920" s="236"/>
      <c r="M920" s="311">
        <f t="shared" si="120"/>
        <v>0</v>
      </c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B920" s="236"/>
      <c r="AC920" s="236"/>
      <c r="AD920" s="236"/>
      <c r="AE920" s="236"/>
      <c r="AF920" s="236"/>
      <c r="AG920" s="236"/>
      <c r="AH920" s="236"/>
      <c r="AI920" s="236"/>
      <c r="AJ920" s="236"/>
      <c r="AK920" s="236"/>
      <c r="AL920" s="260" t="str">
        <f t="shared" si="122"/>
        <v>нет</v>
      </c>
      <c r="AM920" s="260" t="str">
        <f t="shared" si="124"/>
        <v>нет</v>
      </c>
      <c r="AN920" s="260">
        <f t="shared" si="121"/>
        <v>0</v>
      </c>
      <c r="AO920" s="260" t="e">
        <f t="shared" si="123"/>
        <v>#VALUE!</v>
      </c>
    </row>
    <row r="921" spans="1:41">
      <c r="A921" s="264" t="e">
        <f t="shared" si="125"/>
        <v>#VALUE!</v>
      </c>
      <c r="B921" s="243">
        <v>918</v>
      </c>
      <c r="C921" s="244"/>
      <c r="D921" s="259" t="str">
        <f t="shared" si="118"/>
        <v/>
      </c>
      <c r="E921" s="236"/>
      <c r="F921" s="236"/>
      <c r="G921" s="244"/>
      <c r="H921" s="259" t="str">
        <f t="shared" si="119"/>
        <v/>
      </c>
      <c r="I921" s="236"/>
      <c r="J921" s="236"/>
      <c r="K921" s="236"/>
      <c r="L921" s="236"/>
      <c r="M921" s="311">
        <f t="shared" si="120"/>
        <v>0</v>
      </c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60" t="str">
        <f t="shared" si="122"/>
        <v>нет</v>
      </c>
      <c r="AM921" s="260" t="str">
        <f t="shared" si="124"/>
        <v>нет</v>
      </c>
      <c r="AN921" s="260">
        <f t="shared" si="121"/>
        <v>0</v>
      </c>
      <c r="AO921" s="260" t="e">
        <f t="shared" si="123"/>
        <v>#VALUE!</v>
      </c>
    </row>
    <row r="922" spans="1:41">
      <c r="A922" s="264" t="e">
        <f t="shared" si="125"/>
        <v>#VALUE!</v>
      </c>
      <c r="B922" s="243">
        <v>919</v>
      </c>
      <c r="C922" s="244"/>
      <c r="D922" s="259" t="str">
        <f t="shared" si="118"/>
        <v/>
      </c>
      <c r="E922" s="236"/>
      <c r="F922" s="236"/>
      <c r="G922" s="244"/>
      <c r="H922" s="259" t="str">
        <f t="shared" si="119"/>
        <v/>
      </c>
      <c r="I922" s="236"/>
      <c r="J922" s="236"/>
      <c r="K922" s="236"/>
      <c r="L922" s="236"/>
      <c r="M922" s="311">
        <f t="shared" si="120"/>
        <v>0</v>
      </c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60" t="str">
        <f t="shared" si="122"/>
        <v>нет</v>
      </c>
      <c r="AM922" s="260" t="str">
        <f t="shared" si="124"/>
        <v>нет</v>
      </c>
      <c r="AN922" s="260">
        <f t="shared" si="121"/>
        <v>0</v>
      </c>
      <c r="AO922" s="260" t="e">
        <f t="shared" si="123"/>
        <v>#VALUE!</v>
      </c>
    </row>
    <row r="923" spans="1:41">
      <c r="A923" s="264" t="e">
        <f t="shared" si="125"/>
        <v>#VALUE!</v>
      </c>
      <c r="B923" s="243">
        <v>920</v>
      </c>
      <c r="C923" s="244"/>
      <c r="D923" s="259" t="str">
        <f t="shared" si="118"/>
        <v/>
      </c>
      <c r="E923" s="236"/>
      <c r="F923" s="236"/>
      <c r="G923" s="244"/>
      <c r="H923" s="259" t="str">
        <f t="shared" si="119"/>
        <v/>
      </c>
      <c r="I923" s="236"/>
      <c r="J923" s="236"/>
      <c r="K923" s="236"/>
      <c r="L923" s="236"/>
      <c r="M923" s="311">
        <f t="shared" si="120"/>
        <v>0</v>
      </c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60" t="str">
        <f t="shared" si="122"/>
        <v>нет</v>
      </c>
      <c r="AM923" s="260" t="str">
        <f t="shared" si="124"/>
        <v>нет</v>
      </c>
      <c r="AN923" s="260">
        <f t="shared" si="121"/>
        <v>0</v>
      </c>
      <c r="AO923" s="260" t="e">
        <f t="shared" si="123"/>
        <v>#VALUE!</v>
      </c>
    </row>
    <row r="924" spans="1:41">
      <c r="A924" s="264" t="e">
        <f t="shared" si="125"/>
        <v>#VALUE!</v>
      </c>
      <c r="B924" s="243">
        <v>921</v>
      </c>
      <c r="C924" s="244"/>
      <c r="D924" s="259" t="str">
        <f t="shared" si="118"/>
        <v/>
      </c>
      <c r="E924" s="236"/>
      <c r="F924" s="236"/>
      <c r="G924" s="244"/>
      <c r="H924" s="259" t="str">
        <f t="shared" si="119"/>
        <v/>
      </c>
      <c r="I924" s="236"/>
      <c r="J924" s="236"/>
      <c r="K924" s="236"/>
      <c r="L924" s="236"/>
      <c r="M924" s="311">
        <f t="shared" si="120"/>
        <v>0</v>
      </c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60" t="str">
        <f t="shared" si="122"/>
        <v>нет</v>
      </c>
      <c r="AM924" s="260" t="str">
        <f t="shared" si="124"/>
        <v>нет</v>
      </c>
      <c r="AN924" s="260">
        <f t="shared" si="121"/>
        <v>0</v>
      </c>
      <c r="AO924" s="260" t="e">
        <f t="shared" si="123"/>
        <v>#VALUE!</v>
      </c>
    </row>
    <row r="925" spans="1:41">
      <c r="A925" s="264" t="e">
        <f t="shared" si="125"/>
        <v>#VALUE!</v>
      </c>
      <c r="B925" s="243">
        <v>922</v>
      </c>
      <c r="C925" s="244"/>
      <c r="D925" s="259" t="str">
        <f t="shared" si="118"/>
        <v/>
      </c>
      <c r="E925" s="236"/>
      <c r="F925" s="236"/>
      <c r="G925" s="244"/>
      <c r="H925" s="259" t="str">
        <f t="shared" si="119"/>
        <v/>
      </c>
      <c r="I925" s="236"/>
      <c r="J925" s="236"/>
      <c r="K925" s="236"/>
      <c r="L925" s="236"/>
      <c r="M925" s="311">
        <f t="shared" si="120"/>
        <v>0</v>
      </c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60" t="str">
        <f t="shared" si="122"/>
        <v>нет</v>
      </c>
      <c r="AM925" s="260" t="str">
        <f t="shared" si="124"/>
        <v>нет</v>
      </c>
      <c r="AN925" s="260">
        <f t="shared" si="121"/>
        <v>0</v>
      </c>
      <c r="AO925" s="260" t="e">
        <f t="shared" si="123"/>
        <v>#VALUE!</v>
      </c>
    </row>
    <row r="926" spans="1:41">
      <c r="A926" s="264" t="e">
        <f t="shared" si="125"/>
        <v>#VALUE!</v>
      </c>
      <c r="B926" s="243">
        <v>923</v>
      </c>
      <c r="C926" s="244"/>
      <c r="D926" s="259" t="str">
        <f t="shared" si="118"/>
        <v/>
      </c>
      <c r="E926" s="236"/>
      <c r="F926" s="236"/>
      <c r="G926" s="244"/>
      <c r="H926" s="259" t="str">
        <f t="shared" si="119"/>
        <v/>
      </c>
      <c r="I926" s="236"/>
      <c r="J926" s="236"/>
      <c r="K926" s="236"/>
      <c r="L926" s="236"/>
      <c r="M926" s="311">
        <f t="shared" si="120"/>
        <v>0</v>
      </c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60" t="str">
        <f t="shared" si="122"/>
        <v>нет</v>
      </c>
      <c r="AM926" s="260" t="str">
        <f t="shared" si="124"/>
        <v>нет</v>
      </c>
      <c r="AN926" s="260">
        <f t="shared" si="121"/>
        <v>0</v>
      </c>
      <c r="AO926" s="260" t="e">
        <f t="shared" si="123"/>
        <v>#VALUE!</v>
      </c>
    </row>
    <row r="927" spans="1:41">
      <c r="A927" s="264" t="e">
        <f t="shared" si="125"/>
        <v>#VALUE!</v>
      </c>
      <c r="B927" s="243">
        <v>924</v>
      </c>
      <c r="C927" s="244"/>
      <c r="D927" s="259" t="str">
        <f t="shared" si="118"/>
        <v/>
      </c>
      <c r="E927" s="236"/>
      <c r="F927" s="236"/>
      <c r="G927" s="244"/>
      <c r="H927" s="259" t="str">
        <f t="shared" si="119"/>
        <v/>
      </c>
      <c r="I927" s="236"/>
      <c r="J927" s="236"/>
      <c r="K927" s="236"/>
      <c r="L927" s="236"/>
      <c r="M927" s="311">
        <f t="shared" si="120"/>
        <v>0</v>
      </c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60" t="str">
        <f t="shared" si="122"/>
        <v>нет</v>
      </c>
      <c r="AM927" s="260" t="str">
        <f t="shared" si="124"/>
        <v>нет</v>
      </c>
      <c r="AN927" s="260">
        <f t="shared" si="121"/>
        <v>0</v>
      </c>
      <c r="AO927" s="260" t="e">
        <f t="shared" si="123"/>
        <v>#VALUE!</v>
      </c>
    </row>
    <row r="928" spans="1:41">
      <c r="A928" s="264" t="e">
        <f t="shared" si="125"/>
        <v>#VALUE!</v>
      </c>
      <c r="B928" s="243">
        <v>925</v>
      </c>
      <c r="C928" s="244"/>
      <c r="D928" s="259" t="str">
        <f t="shared" si="118"/>
        <v/>
      </c>
      <c r="E928" s="236"/>
      <c r="F928" s="236"/>
      <c r="G928" s="244"/>
      <c r="H928" s="259" t="str">
        <f t="shared" si="119"/>
        <v/>
      </c>
      <c r="I928" s="236"/>
      <c r="J928" s="236"/>
      <c r="K928" s="236"/>
      <c r="L928" s="236"/>
      <c r="M928" s="311">
        <f t="shared" si="120"/>
        <v>0</v>
      </c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60" t="str">
        <f t="shared" si="122"/>
        <v>нет</v>
      </c>
      <c r="AM928" s="260" t="str">
        <f t="shared" si="124"/>
        <v>нет</v>
      </c>
      <c r="AN928" s="260">
        <f t="shared" si="121"/>
        <v>0</v>
      </c>
      <c r="AO928" s="260" t="e">
        <f t="shared" si="123"/>
        <v>#VALUE!</v>
      </c>
    </row>
    <row r="929" spans="1:41">
      <c r="A929" s="264" t="e">
        <f t="shared" si="125"/>
        <v>#VALUE!</v>
      </c>
      <c r="B929" s="243">
        <v>926</v>
      </c>
      <c r="C929" s="244"/>
      <c r="D929" s="259" t="str">
        <f t="shared" si="118"/>
        <v/>
      </c>
      <c r="E929" s="236"/>
      <c r="F929" s="236"/>
      <c r="G929" s="244"/>
      <c r="H929" s="259" t="str">
        <f t="shared" si="119"/>
        <v/>
      </c>
      <c r="I929" s="236"/>
      <c r="J929" s="236"/>
      <c r="K929" s="236"/>
      <c r="L929" s="236"/>
      <c r="M929" s="311">
        <f t="shared" si="120"/>
        <v>0</v>
      </c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60" t="str">
        <f t="shared" si="122"/>
        <v>нет</v>
      </c>
      <c r="AM929" s="260" t="str">
        <f t="shared" si="124"/>
        <v>нет</v>
      </c>
      <c r="AN929" s="260">
        <f t="shared" si="121"/>
        <v>0</v>
      </c>
      <c r="AO929" s="260" t="e">
        <f t="shared" si="123"/>
        <v>#VALUE!</v>
      </c>
    </row>
    <row r="930" spans="1:41">
      <c r="A930" s="264" t="e">
        <f t="shared" si="125"/>
        <v>#VALUE!</v>
      </c>
      <c r="B930" s="243">
        <v>927</v>
      </c>
      <c r="C930" s="244"/>
      <c r="D930" s="259" t="str">
        <f t="shared" si="118"/>
        <v/>
      </c>
      <c r="E930" s="236"/>
      <c r="F930" s="236"/>
      <c r="G930" s="244"/>
      <c r="H930" s="259" t="str">
        <f t="shared" si="119"/>
        <v/>
      </c>
      <c r="I930" s="236"/>
      <c r="J930" s="236"/>
      <c r="K930" s="236"/>
      <c r="L930" s="236"/>
      <c r="M930" s="311">
        <f t="shared" si="120"/>
        <v>0</v>
      </c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60" t="str">
        <f t="shared" si="122"/>
        <v>нет</v>
      </c>
      <c r="AM930" s="260" t="str">
        <f t="shared" si="124"/>
        <v>нет</v>
      </c>
      <c r="AN930" s="260">
        <f t="shared" si="121"/>
        <v>0</v>
      </c>
      <c r="AO930" s="260" t="e">
        <f t="shared" si="123"/>
        <v>#VALUE!</v>
      </c>
    </row>
    <row r="931" spans="1:41">
      <c r="A931" s="264" t="e">
        <f t="shared" si="125"/>
        <v>#VALUE!</v>
      </c>
      <c r="B931" s="243">
        <v>928</v>
      </c>
      <c r="C931" s="244"/>
      <c r="D931" s="259" t="str">
        <f t="shared" si="118"/>
        <v/>
      </c>
      <c r="E931" s="236"/>
      <c r="F931" s="236"/>
      <c r="G931" s="244"/>
      <c r="H931" s="259" t="str">
        <f t="shared" si="119"/>
        <v/>
      </c>
      <c r="I931" s="236"/>
      <c r="J931" s="236"/>
      <c r="K931" s="236"/>
      <c r="L931" s="236"/>
      <c r="M931" s="311">
        <f t="shared" si="120"/>
        <v>0</v>
      </c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60" t="str">
        <f t="shared" si="122"/>
        <v>нет</v>
      </c>
      <c r="AM931" s="260" t="str">
        <f t="shared" si="124"/>
        <v>нет</v>
      </c>
      <c r="AN931" s="260">
        <f t="shared" si="121"/>
        <v>0</v>
      </c>
      <c r="AO931" s="260" t="e">
        <f t="shared" si="123"/>
        <v>#VALUE!</v>
      </c>
    </row>
    <row r="932" spans="1:41">
      <c r="A932" s="264" t="e">
        <f t="shared" si="125"/>
        <v>#VALUE!</v>
      </c>
      <c r="B932" s="243">
        <v>929</v>
      </c>
      <c r="C932" s="244"/>
      <c r="D932" s="259" t="str">
        <f t="shared" si="118"/>
        <v/>
      </c>
      <c r="E932" s="236"/>
      <c r="F932" s="236"/>
      <c r="G932" s="244"/>
      <c r="H932" s="259" t="str">
        <f t="shared" si="119"/>
        <v/>
      </c>
      <c r="I932" s="236"/>
      <c r="J932" s="236"/>
      <c r="K932" s="236"/>
      <c r="L932" s="236"/>
      <c r="M932" s="311">
        <f t="shared" si="120"/>
        <v>0</v>
      </c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60" t="str">
        <f t="shared" si="122"/>
        <v>нет</v>
      </c>
      <c r="AM932" s="260" t="str">
        <f t="shared" si="124"/>
        <v>нет</v>
      </c>
      <c r="AN932" s="260">
        <f t="shared" si="121"/>
        <v>0</v>
      </c>
      <c r="AO932" s="260" t="e">
        <f t="shared" si="123"/>
        <v>#VALUE!</v>
      </c>
    </row>
    <row r="933" spans="1:41">
      <c r="A933" s="264" t="e">
        <f t="shared" si="125"/>
        <v>#VALUE!</v>
      </c>
      <c r="B933" s="243">
        <v>930</v>
      </c>
      <c r="C933" s="244"/>
      <c r="D933" s="259" t="str">
        <f t="shared" si="118"/>
        <v/>
      </c>
      <c r="E933" s="236"/>
      <c r="F933" s="236"/>
      <c r="G933" s="244"/>
      <c r="H933" s="259" t="str">
        <f t="shared" si="119"/>
        <v/>
      </c>
      <c r="I933" s="236"/>
      <c r="J933" s="236"/>
      <c r="K933" s="236"/>
      <c r="L933" s="236"/>
      <c r="M933" s="311">
        <f t="shared" si="120"/>
        <v>0</v>
      </c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60" t="str">
        <f t="shared" si="122"/>
        <v>нет</v>
      </c>
      <c r="AM933" s="260" t="str">
        <f t="shared" si="124"/>
        <v>нет</v>
      </c>
      <c r="AN933" s="260">
        <f t="shared" si="121"/>
        <v>0</v>
      </c>
      <c r="AO933" s="260" t="e">
        <f t="shared" si="123"/>
        <v>#VALUE!</v>
      </c>
    </row>
    <row r="934" spans="1:41">
      <c r="A934" s="264" t="e">
        <f t="shared" si="125"/>
        <v>#VALUE!</v>
      </c>
      <c r="B934" s="243">
        <v>931</v>
      </c>
      <c r="C934" s="244"/>
      <c r="D934" s="259" t="str">
        <f t="shared" si="118"/>
        <v/>
      </c>
      <c r="E934" s="236"/>
      <c r="F934" s="236"/>
      <c r="G934" s="244"/>
      <c r="H934" s="259" t="str">
        <f t="shared" si="119"/>
        <v/>
      </c>
      <c r="I934" s="236"/>
      <c r="J934" s="236"/>
      <c r="K934" s="236"/>
      <c r="L934" s="236"/>
      <c r="M934" s="311">
        <f t="shared" si="120"/>
        <v>0</v>
      </c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60" t="str">
        <f t="shared" si="122"/>
        <v>нет</v>
      </c>
      <c r="AM934" s="260" t="str">
        <f t="shared" si="124"/>
        <v>нет</v>
      </c>
      <c r="AN934" s="260">
        <f t="shared" si="121"/>
        <v>0</v>
      </c>
      <c r="AO934" s="260" t="e">
        <f t="shared" si="123"/>
        <v>#VALUE!</v>
      </c>
    </row>
    <row r="935" spans="1:41">
      <c r="A935" s="264" t="e">
        <f t="shared" si="125"/>
        <v>#VALUE!</v>
      </c>
      <c r="B935" s="243">
        <v>932</v>
      </c>
      <c r="C935" s="244"/>
      <c r="D935" s="259" t="str">
        <f t="shared" si="118"/>
        <v/>
      </c>
      <c r="E935" s="236"/>
      <c r="F935" s="236"/>
      <c r="G935" s="244"/>
      <c r="H935" s="259" t="str">
        <f t="shared" si="119"/>
        <v/>
      </c>
      <c r="I935" s="236"/>
      <c r="J935" s="236"/>
      <c r="K935" s="236"/>
      <c r="L935" s="236"/>
      <c r="M935" s="311">
        <f t="shared" si="120"/>
        <v>0</v>
      </c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60" t="str">
        <f t="shared" si="122"/>
        <v>нет</v>
      </c>
      <c r="AM935" s="260" t="str">
        <f t="shared" si="124"/>
        <v>нет</v>
      </c>
      <c r="AN935" s="260">
        <f t="shared" si="121"/>
        <v>0</v>
      </c>
      <c r="AO935" s="260" t="e">
        <f t="shared" si="123"/>
        <v>#VALUE!</v>
      </c>
    </row>
    <row r="936" spans="1:41">
      <c r="A936" s="264" t="e">
        <f t="shared" si="125"/>
        <v>#VALUE!</v>
      </c>
      <c r="B936" s="243">
        <v>933</v>
      </c>
      <c r="C936" s="244"/>
      <c r="D936" s="259" t="str">
        <f t="shared" si="118"/>
        <v/>
      </c>
      <c r="E936" s="236"/>
      <c r="F936" s="236"/>
      <c r="G936" s="244"/>
      <c r="H936" s="259" t="str">
        <f t="shared" si="119"/>
        <v/>
      </c>
      <c r="I936" s="236"/>
      <c r="J936" s="236"/>
      <c r="K936" s="236"/>
      <c r="L936" s="236"/>
      <c r="M936" s="311">
        <f t="shared" si="120"/>
        <v>0</v>
      </c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60" t="str">
        <f t="shared" si="122"/>
        <v>нет</v>
      </c>
      <c r="AM936" s="260" t="str">
        <f t="shared" si="124"/>
        <v>нет</v>
      </c>
      <c r="AN936" s="260">
        <f t="shared" si="121"/>
        <v>0</v>
      </c>
      <c r="AO936" s="260" t="e">
        <f t="shared" si="123"/>
        <v>#VALUE!</v>
      </c>
    </row>
    <row r="937" spans="1:41">
      <c r="A937" s="264" t="e">
        <f t="shared" si="125"/>
        <v>#VALUE!</v>
      </c>
      <c r="B937" s="243">
        <v>934</v>
      </c>
      <c r="C937" s="244"/>
      <c r="D937" s="259" t="str">
        <f t="shared" si="118"/>
        <v/>
      </c>
      <c r="E937" s="236"/>
      <c r="F937" s="236"/>
      <c r="G937" s="244"/>
      <c r="H937" s="259" t="str">
        <f t="shared" si="119"/>
        <v/>
      </c>
      <c r="I937" s="236"/>
      <c r="J937" s="236"/>
      <c r="K937" s="236"/>
      <c r="L937" s="236"/>
      <c r="M937" s="311">
        <f t="shared" si="120"/>
        <v>0</v>
      </c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60" t="str">
        <f t="shared" si="122"/>
        <v>нет</v>
      </c>
      <c r="AM937" s="260" t="str">
        <f t="shared" si="124"/>
        <v>нет</v>
      </c>
      <c r="AN937" s="260">
        <f t="shared" si="121"/>
        <v>0</v>
      </c>
      <c r="AO937" s="260" t="e">
        <f t="shared" si="123"/>
        <v>#VALUE!</v>
      </c>
    </row>
    <row r="938" spans="1:41">
      <c r="A938" s="264" t="e">
        <f t="shared" si="125"/>
        <v>#VALUE!</v>
      </c>
      <c r="B938" s="243">
        <v>935</v>
      </c>
      <c r="C938" s="244"/>
      <c r="D938" s="259" t="str">
        <f t="shared" si="118"/>
        <v/>
      </c>
      <c r="E938" s="236"/>
      <c r="F938" s="236"/>
      <c r="G938" s="244"/>
      <c r="H938" s="259" t="str">
        <f t="shared" si="119"/>
        <v/>
      </c>
      <c r="I938" s="236"/>
      <c r="J938" s="236"/>
      <c r="K938" s="236"/>
      <c r="L938" s="236"/>
      <c r="M938" s="311">
        <f t="shared" si="120"/>
        <v>0</v>
      </c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60" t="str">
        <f t="shared" si="122"/>
        <v>нет</v>
      </c>
      <c r="AM938" s="260" t="str">
        <f t="shared" si="124"/>
        <v>нет</v>
      </c>
      <c r="AN938" s="260">
        <f t="shared" si="121"/>
        <v>0</v>
      </c>
      <c r="AO938" s="260" t="e">
        <f t="shared" si="123"/>
        <v>#VALUE!</v>
      </c>
    </row>
    <row r="939" spans="1:41">
      <c r="A939" s="264" t="e">
        <f t="shared" si="125"/>
        <v>#VALUE!</v>
      </c>
      <c r="B939" s="243">
        <v>936</v>
      </c>
      <c r="C939" s="244"/>
      <c r="D939" s="259" t="str">
        <f t="shared" si="118"/>
        <v/>
      </c>
      <c r="E939" s="236"/>
      <c r="F939" s="236"/>
      <c r="G939" s="244"/>
      <c r="H939" s="259" t="str">
        <f t="shared" si="119"/>
        <v/>
      </c>
      <c r="I939" s="236"/>
      <c r="J939" s="236"/>
      <c r="K939" s="236"/>
      <c r="L939" s="236"/>
      <c r="M939" s="311">
        <f t="shared" si="120"/>
        <v>0</v>
      </c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60" t="str">
        <f t="shared" si="122"/>
        <v>нет</v>
      </c>
      <c r="AM939" s="260" t="str">
        <f t="shared" si="124"/>
        <v>нет</v>
      </c>
      <c r="AN939" s="260">
        <f t="shared" si="121"/>
        <v>0</v>
      </c>
      <c r="AO939" s="260" t="e">
        <f t="shared" si="123"/>
        <v>#VALUE!</v>
      </c>
    </row>
    <row r="940" spans="1:41">
      <c r="A940" s="264" t="e">
        <f t="shared" si="125"/>
        <v>#VALUE!</v>
      </c>
      <c r="B940" s="243">
        <v>937</v>
      </c>
      <c r="C940" s="244"/>
      <c r="D940" s="259" t="str">
        <f t="shared" si="118"/>
        <v/>
      </c>
      <c r="E940" s="236"/>
      <c r="F940" s="236"/>
      <c r="G940" s="244"/>
      <c r="H940" s="259" t="str">
        <f t="shared" si="119"/>
        <v/>
      </c>
      <c r="I940" s="236"/>
      <c r="J940" s="236"/>
      <c r="K940" s="236"/>
      <c r="L940" s="236"/>
      <c r="M940" s="311">
        <f t="shared" si="120"/>
        <v>0</v>
      </c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60" t="str">
        <f t="shared" si="122"/>
        <v>нет</v>
      </c>
      <c r="AM940" s="260" t="str">
        <f t="shared" si="124"/>
        <v>нет</v>
      </c>
      <c r="AN940" s="260">
        <f t="shared" si="121"/>
        <v>0</v>
      </c>
      <c r="AO940" s="260" t="e">
        <f t="shared" si="123"/>
        <v>#VALUE!</v>
      </c>
    </row>
    <row r="941" spans="1:41">
      <c r="A941" s="264" t="e">
        <f t="shared" si="125"/>
        <v>#VALUE!</v>
      </c>
      <c r="B941" s="243">
        <v>938</v>
      </c>
      <c r="C941" s="244"/>
      <c r="D941" s="259" t="str">
        <f t="shared" si="118"/>
        <v/>
      </c>
      <c r="E941" s="236"/>
      <c r="F941" s="236"/>
      <c r="G941" s="244"/>
      <c r="H941" s="259" t="str">
        <f t="shared" si="119"/>
        <v/>
      </c>
      <c r="I941" s="236"/>
      <c r="J941" s="236"/>
      <c r="K941" s="236"/>
      <c r="L941" s="236"/>
      <c r="M941" s="311">
        <f t="shared" si="120"/>
        <v>0</v>
      </c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60" t="str">
        <f t="shared" si="122"/>
        <v>нет</v>
      </c>
      <c r="AM941" s="260" t="str">
        <f t="shared" si="124"/>
        <v>нет</v>
      </c>
      <c r="AN941" s="260">
        <f t="shared" si="121"/>
        <v>0</v>
      </c>
      <c r="AO941" s="260" t="e">
        <f t="shared" si="123"/>
        <v>#VALUE!</v>
      </c>
    </row>
    <row r="942" spans="1:41">
      <c r="A942" s="264" t="e">
        <f t="shared" si="125"/>
        <v>#VALUE!</v>
      </c>
      <c r="B942" s="243">
        <v>939</v>
      </c>
      <c r="C942" s="244"/>
      <c r="D942" s="259" t="str">
        <f t="shared" si="118"/>
        <v/>
      </c>
      <c r="E942" s="236"/>
      <c r="F942" s="236"/>
      <c r="G942" s="244"/>
      <c r="H942" s="259" t="str">
        <f t="shared" si="119"/>
        <v/>
      </c>
      <c r="I942" s="236"/>
      <c r="J942" s="236"/>
      <c r="K942" s="236"/>
      <c r="L942" s="236"/>
      <c r="M942" s="311">
        <f t="shared" si="120"/>
        <v>0</v>
      </c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60" t="str">
        <f t="shared" si="122"/>
        <v>нет</v>
      </c>
      <c r="AM942" s="260" t="str">
        <f t="shared" si="124"/>
        <v>нет</v>
      </c>
      <c r="AN942" s="260">
        <f t="shared" si="121"/>
        <v>0</v>
      </c>
      <c r="AO942" s="260" t="e">
        <f t="shared" si="123"/>
        <v>#VALUE!</v>
      </c>
    </row>
    <row r="943" spans="1:41">
      <c r="A943" s="264" t="e">
        <f t="shared" si="125"/>
        <v>#VALUE!</v>
      </c>
      <c r="B943" s="243">
        <v>940</v>
      </c>
      <c r="C943" s="244"/>
      <c r="D943" s="259" t="str">
        <f t="shared" si="118"/>
        <v/>
      </c>
      <c r="E943" s="236"/>
      <c r="F943" s="236"/>
      <c r="G943" s="244"/>
      <c r="H943" s="259" t="str">
        <f t="shared" si="119"/>
        <v/>
      </c>
      <c r="I943" s="236"/>
      <c r="J943" s="236"/>
      <c r="K943" s="236"/>
      <c r="L943" s="236"/>
      <c r="M943" s="311">
        <f t="shared" si="120"/>
        <v>0</v>
      </c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B943" s="236"/>
      <c r="AC943" s="236"/>
      <c r="AD943" s="236"/>
      <c r="AE943" s="236"/>
      <c r="AF943" s="236"/>
      <c r="AG943" s="236"/>
      <c r="AH943" s="236"/>
      <c r="AI943" s="236"/>
      <c r="AJ943" s="236"/>
      <c r="AK943" s="236"/>
      <c r="AL943" s="260" t="str">
        <f t="shared" si="122"/>
        <v>нет</v>
      </c>
      <c r="AM943" s="260" t="str">
        <f t="shared" si="124"/>
        <v>нет</v>
      </c>
      <c r="AN943" s="260">
        <f t="shared" si="121"/>
        <v>0</v>
      </c>
      <c r="AO943" s="260" t="e">
        <f t="shared" si="123"/>
        <v>#VALUE!</v>
      </c>
    </row>
    <row r="944" spans="1:41">
      <c r="A944" s="264" t="e">
        <f t="shared" si="125"/>
        <v>#VALUE!</v>
      </c>
      <c r="B944" s="243">
        <v>941</v>
      </c>
      <c r="C944" s="244"/>
      <c r="D944" s="259" t="str">
        <f t="shared" si="118"/>
        <v/>
      </c>
      <c r="E944" s="236"/>
      <c r="F944" s="236"/>
      <c r="G944" s="244"/>
      <c r="H944" s="259" t="str">
        <f t="shared" si="119"/>
        <v/>
      </c>
      <c r="I944" s="236"/>
      <c r="J944" s="236"/>
      <c r="K944" s="236"/>
      <c r="L944" s="236"/>
      <c r="M944" s="311">
        <f t="shared" si="120"/>
        <v>0</v>
      </c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60" t="str">
        <f t="shared" si="122"/>
        <v>нет</v>
      </c>
      <c r="AM944" s="260" t="str">
        <f t="shared" si="124"/>
        <v>нет</v>
      </c>
      <c r="AN944" s="260">
        <f t="shared" si="121"/>
        <v>0</v>
      </c>
      <c r="AO944" s="260" t="e">
        <f t="shared" si="123"/>
        <v>#VALUE!</v>
      </c>
    </row>
    <row r="945" spans="1:41">
      <c r="A945" s="264" t="e">
        <f t="shared" si="125"/>
        <v>#VALUE!</v>
      </c>
      <c r="B945" s="243">
        <v>942</v>
      </c>
      <c r="C945" s="244"/>
      <c r="D945" s="259" t="str">
        <f t="shared" si="118"/>
        <v/>
      </c>
      <c r="E945" s="236"/>
      <c r="F945" s="236"/>
      <c r="G945" s="244"/>
      <c r="H945" s="259" t="str">
        <f t="shared" si="119"/>
        <v/>
      </c>
      <c r="I945" s="236"/>
      <c r="J945" s="236"/>
      <c r="K945" s="236"/>
      <c r="L945" s="236"/>
      <c r="M945" s="311">
        <f t="shared" si="120"/>
        <v>0</v>
      </c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60" t="str">
        <f t="shared" si="122"/>
        <v>нет</v>
      </c>
      <c r="AM945" s="260" t="str">
        <f t="shared" si="124"/>
        <v>нет</v>
      </c>
      <c r="AN945" s="260">
        <f t="shared" si="121"/>
        <v>0</v>
      </c>
      <c r="AO945" s="260" t="e">
        <f t="shared" si="123"/>
        <v>#VALUE!</v>
      </c>
    </row>
    <row r="946" spans="1:41">
      <c r="A946" s="264" t="e">
        <f t="shared" si="125"/>
        <v>#VALUE!</v>
      </c>
      <c r="B946" s="243">
        <v>943</v>
      </c>
      <c r="C946" s="244"/>
      <c r="D946" s="259" t="str">
        <f t="shared" si="118"/>
        <v/>
      </c>
      <c r="E946" s="236"/>
      <c r="F946" s="236"/>
      <c r="G946" s="244"/>
      <c r="H946" s="259" t="str">
        <f t="shared" si="119"/>
        <v/>
      </c>
      <c r="I946" s="236"/>
      <c r="J946" s="236"/>
      <c r="K946" s="236"/>
      <c r="L946" s="236"/>
      <c r="M946" s="311">
        <f t="shared" si="120"/>
        <v>0</v>
      </c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60" t="str">
        <f t="shared" si="122"/>
        <v>нет</v>
      </c>
      <c r="AM946" s="260" t="str">
        <f t="shared" si="124"/>
        <v>нет</v>
      </c>
      <c r="AN946" s="260">
        <f t="shared" si="121"/>
        <v>0</v>
      </c>
      <c r="AO946" s="260" t="e">
        <f t="shared" si="123"/>
        <v>#VALUE!</v>
      </c>
    </row>
    <row r="947" spans="1:41">
      <c r="A947" s="264" t="e">
        <f t="shared" si="125"/>
        <v>#VALUE!</v>
      </c>
      <c r="B947" s="243">
        <v>944</v>
      </c>
      <c r="C947" s="244"/>
      <c r="D947" s="259" t="str">
        <f t="shared" si="118"/>
        <v/>
      </c>
      <c r="E947" s="236"/>
      <c r="F947" s="236"/>
      <c r="G947" s="244"/>
      <c r="H947" s="259" t="str">
        <f t="shared" si="119"/>
        <v/>
      </c>
      <c r="I947" s="236"/>
      <c r="J947" s="236"/>
      <c r="K947" s="236"/>
      <c r="L947" s="236"/>
      <c r="M947" s="311">
        <f t="shared" si="120"/>
        <v>0</v>
      </c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60" t="str">
        <f t="shared" si="122"/>
        <v>нет</v>
      </c>
      <c r="AM947" s="260" t="str">
        <f t="shared" si="124"/>
        <v>нет</v>
      </c>
      <c r="AN947" s="260">
        <f t="shared" si="121"/>
        <v>0</v>
      </c>
      <c r="AO947" s="260" t="e">
        <f t="shared" si="123"/>
        <v>#VALUE!</v>
      </c>
    </row>
    <row r="948" spans="1:41">
      <c r="A948" s="264" t="e">
        <f t="shared" si="125"/>
        <v>#VALUE!</v>
      </c>
      <c r="B948" s="243">
        <v>945</v>
      </c>
      <c r="C948" s="244"/>
      <c r="D948" s="259" t="str">
        <f t="shared" si="118"/>
        <v/>
      </c>
      <c r="E948" s="236"/>
      <c r="F948" s="236"/>
      <c r="G948" s="244"/>
      <c r="H948" s="259" t="str">
        <f t="shared" si="119"/>
        <v/>
      </c>
      <c r="I948" s="236"/>
      <c r="J948" s="236"/>
      <c r="K948" s="236"/>
      <c r="L948" s="236"/>
      <c r="M948" s="311">
        <f t="shared" si="120"/>
        <v>0</v>
      </c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B948" s="236"/>
      <c r="AC948" s="236"/>
      <c r="AD948" s="236"/>
      <c r="AE948" s="236"/>
      <c r="AF948" s="236"/>
      <c r="AG948" s="236"/>
      <c r="AH948" s="236"/>
      <c r="AI948" s="236"/>
      <c r="AJ948" s="236"/>
      <c r="AK948" s="236"/>
      <c r="AL948" s="260" t="str">
        <f t="shared" si="122"/>
        <v>нет</v>
      </c>
      <c r="AM948" s="260" t="str">
        <f t="shared" si="124"/>
        <v>нет</v>
      </c>
      <c r="AN948" s="260">
        <f t="shared" si="121"/>
        <v>0</v>
      </c>
      <c r="AO948" s="260" t="e">
        <f t="shared" si="123"/>
        <v>#VALUE!</v>
      </c>
    </row>
    <row r="949" spans="1:41">
      <c r="A949" s="264" t="e">
        <f t="shared" si="125"/>
        <v>#VALUE!</v>
      </c>
      <c r="B949" s="243">
        <v>946</v>
      </c>
      <c r="C949" s="244"/>
      <c r="D949" s="259" t="str">
        <f t="shared" si="118"/>
        <v/>
      </c>
      <c r="E949" s="236"/>
      <c r="F949" s="236"/>
      <c r="G949" s="244"/>
      <c r="H949" s="259" t="str">
        <f t="shared" si="119"/>
        <v/>
      </c>
      <c r="I949" s="236"/>
      <c r="J949" s="236"/>
      <c r="K949" s="236"/>
      <c r="L949" s="236"/>
      <c r="M949" s="311">
        <f t="shared" si="120"/>
        <v>0</v>
      </c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60" t="str">
        <f t="shared" si="122"/>
        <v>нет</v>
      </c>
      <c r="AM949" s="260" t="str">
        <f t="shared" si="124"/>
        <v>нет</v>
      </c>
      <c r="AN949" s="260">
        <f t="shared" si="121"/>
        <v>0</v>
      </c>
      <c r="AO949" s="260" t="e">
        <f t="shared" si="123"/>
        <v>#VALUE!</v>
      </c>
    </row>
    <row r="950" spans="1:41">
      <c r="A950" s="264" t="e">
        <f t="shared" si="125"/>
        <v>#VALUE!</v>
      </c>
      <c r="B950" s="243">
        <v>947</v>
      </c>
      <c r="C950" s="244"/>
      <c r="D950" s="259" t="str">
        <f t="shared" si="118"/>
        <v/>
      </c>
      <c r="E950" s="236"/>
      <c r="F950" s="236"/>
      <c r="G950" s="244"/>
      <c r="H950" s="259" t="str">
        <f t="shared" si="119"/>
        <v/>
      </c>
      <c r="I950" s="236"/>
      <c r="J950" s="236"/>
      <c r="K950" s="236"/>
      <c r="L950" s="236"/>
      <c r="M950" s="311">
        <f t="shared" si="120"/>
        <v>0</v>
      </c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60" t="str">
        <f t="shared" si="122"/>
        <v>нет</v>
      </c>
      <c r="AM950" s="260" t="str">
        <f t="shared" si="124"/>
        <v>нет</v>
      </c>
      <c r="AN950" s="260">
        <f t="shared" si="121"/>
        <v>0</v>
      </c>
      <c r="AO950" s="260" t="e">
        <f t="shared" si="123"/>
        <v>#VALUE!</v>
      </c>
    </row>
    <row r="951" spans="1:41">
      <c r="A951" s="264" t="e">
        <f t="shared" si="125"/>
        <v>#VALUE!</v>
      </c>
      <c r="B951" s="243">
        <v>948</v>
      </c>
      <c r="C951" s="244"/>
      <c r="D951" s="259" t="str">
        <f t="shared" si="118"/>
        <v/>
      </c>
      <c r="E951" s="236"/>
      <c r="F951" s="236"/>
      <c r="G951" s="244"/>
      <c r="H951" s="259" t="str">
        <f t="shared" si="119"/>
        <v/>
      </c>
      <c r="I951" s="236"/>
      <c r="J951" s="236"/>
      <c r="K951" s="236"/>
      <c r="L951" s="236"/>
      <c r="M951" s="311">
        <f t="shared" si="120"/>
        <v>0</v>
      </c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B951" s="236"/>
      <c r="AC951" s="236"/>
      <c r="AD951" s="236"/>
      <c r="AE951" s="236"/>
      <c r="AF951" s="236"/>
      <c r="AG951" s="236"/>
      <c r="AH951" s="236"/>
      <c r="AI951" s="236"/>
      <c r="AJ951" s="236"/>
      <c r="AK951" s="236"/>
      <c r="AL951" s="260" t="str">
        <f t="shared" si="122"/>
        <v>нет</v>
      </c>
      <c r="AM951" s="260" t="str">
        <f t="shared" si="124"/>
        <v>нет</v>
      </c>
      <c r="AN951" s="260">
        <f t="shared" si="121"/>
        <v>0</v>
      </c>
      <c r="AO951" s="260" t="e">
        <f t="shared" si="123"/>
        <v>#VALUE!</v>
      </c>
    </row>
    <row r="952" spans="1:41">
      <c r="A952" s="264" t="e">
        <f t="shared" si="125"/>
        <v>#VALUE!</v>
      </c>
      <c r="B952" s="243">
        <v>949</v>
      </c>
      <c r="C952" s="244"/>
      <c r="D952" s="259" t="str">
        <f t="shared" si="118"/>
        <v/>
      </c>
      <c r="E952" s="236"/>
      <c r="F952" s="236"/>
      <c r="G952" s="244"/>
      <c r="H952" s="259" t="str">
        <f t="shared" si="119"/>
        <v/>
      </c>
      <c r="I952" s="236"/>
      <c r="J952" s="236"/>
      <c r="K952" s="236"/>
      <c r="L952" s="236"/>
      <c r="M952" s="311">
        <f t="shared" si="120"/>
        <v>0</v>
      </c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60" t="str">
        <f t="shared" si="122"/>
        <v>нет</v>
      </c>
      <c r="AM952" s="260" t="str">
        <f t="shared" si="124"/>
        <v>нет</v>
      </c>
      <c r="AN952" s="260">
        <f t="shared" si="121"/>
        <v>0</v>
      </c>
      <c r="AO952" s="260" t="e">
        <f t="shared" si="123"/>
        <v>#VALUE!</v>
      </c>
    </row>
    <row r="953" spans="1:41">
      <c r="A953" s="264" t="e">
        <f t="shared" si="125"/>
        <v>#VALUE!</v>
      </c>
      <c r="B953" s="243">
        <v>950</v>
      </c>
      <c r="C953" s="244"/>
      <c r="D953" s="259" t="str">
        <f t="shared" si="118"/>
        <v/>
      </c>
      <c r="E953" s="236"/>
      <c r="F953" s="236"/>
      <c r="G953" s="244"/>
      <c r="H953" s="259" t="str">
        <f t="shared" si="119"/>
        <v/>
      </c>
      <c r="I953" s="236"/>
      <c r="J953" s="236"/>
      <c r="K953" s="236"/>
      <c r="L953" s="236"/>
      <c r="M953" s="311">
        <f t="shared" si="120"/>
        <v>0</v>
      </c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60" t="str">
        <f t="shared" si="122"/>
        <v>нет</v>
      </c>
      <c r="AM953" s="260" t="str">
        <f t="shared" si="124"/>
        <v>нет</v>
      </c>
      <c r="AN953" s="260">
        <f t="shared" si="121"/>
        <v>0</v>
      </c>
      <c r="AO953" s="260" t="e">
        <f t="shared" si="123"/>
        <v>#VALUE!</v>
      </c>
    </row>
    <row r="954" spans="1:41">
      <c r="A954" s="264" t="e">
        <f t="shared" si="125"/>
        <v>#VALUE!</v>
      </c>
      <c r="B954" s="243">
        <v>951</v>
      </c>
      <c r="C954" s="244"/>
      <c r="D954" s="259" t="str">
        <f t="shared" si="118"/>
        <v/>
      </c>
      <c r="E954" s="236"/>
      <c r="F954" s="236"/>
      <c r="G954" s="244"/>
      <c r="H954" s="259" t="str">
        <f t="shared" si="119"/>
        <v/>
      </c>
      <c r="I954" s="236"/>
      <c r="J954" s="236"/>
      <c r="K954" s="236"/>
      <c r="L954" s="236"/>
      <c r="M954" s="311">
        <f t="shared" si="120"/>
        <v>0</v>
      </c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60" t="str">
        <f t="shared" si="122"/>
        <v>нет</v>
      </c>
      <c r="AM954" s="260" t="str">
        <f t="shared" si="124"/>
        <v>нет</v>
      </c>
      <c r="AN954" s="260">
        <f t="shared" si="121"/>
        <v>0</v>
      </c>
      <c r="AO954" s="260" t="e">
        <f t="shared" si="123"/>
        <v>#VALUE!</v>
      </c>
    </row>
    <row r="955" spans="1:41">
      <c r="A955" s="264" t="e">
        <f t="shared" si="125"/>
        <v>#VALUE!</v>
      </c>
      <c r="B955" s="243">
        <v>952</v>
      </c>
      <c r="C955" s="244"/>
      <c r="D955" s="259" t="str">
        <f t="shared" si="118"/>
        <v/>
      </c>
      <c r="E955" s="236"/>
      <c r="F955" s="236"/>
      <c r="G955" s="244"/>
      <c r="H955" s="259" t="str">
        <f t="shared" si="119"/>
        <v/>
      </c>
      <c r="I955" s="236"/>
      <c r="J955" s="236"/>
      <c r="K955" s="236"/>
      <c r="L955" s="236"/>
      <c r="M955" s="311">
        <f t="shared" si="120"/>
        <v>0</v>
      </c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60" t="str">
        <f t="shared" si="122"/>
        <v>нет</v>
      </c>
      <c r="AM955" s="260" t="str">
        <f t="shared" si="124"/>
        <v>нет</v>
      </c>
      <c r="AN955" s="260">
        <f t="shared" si="121"/>
        <v>0</v>
      </c>
      <c r="AO955" s="260" t="e">
        <f t="shared" si="123"/>
        <v>#VALUE!</v>
      </c>
    </row>
    <row r="956" spans="1:41">
      <c r="A956" s="264" t="e">
        <f t="shared" si="125"/>
        <v>#VALUE!</v>
      </c>
      <c r="B956" s="243">
        <v>953</v>
      </c>
      <c r="C956" s="244"/>
      <c r="D956" s="259" t="str">
        <f t="shared" si="118"/>
        <v/>
      </c>
      <c r="E956" s="236"/>
      <c r="F956" s="236"/>
      <c r="G956" s="244"/>
      <c r="H956" s="259" t="str">
        <f t="shared" si="119"/>
        <v/>
      </c>
      <c r="I956" s="236"/>
      <c r="J956" s="236"/>
      <c r="K956" s="236"/>
      <c r="L956" s="236"/>
      <c r="M956" s="311">
        <f t="shared" si="120"/>
        <v>0</v>
      </c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60" t="str">
        <f t="shared" si="122"/>
        <v>нет</v>
      </c>
      <c r="AM956" s="260" t="str">
        <f t="shared" si="124"/>
        <v>нет</v>
      </c>
      <c r="AN956" s="260">
        <f t="shared" si="121"/>
        <v>0</v>
      </c>
      <c r="AO956" s="260" t="e">
        <f t="shared" si="123"/>
        <v>#VALUE!</v>
      </c>
    </row>
    <row r="957" spans="1:41">
      <c r="A957" s="264" t="e">
        <f t="shared" si="125"/>
        <v>#VALUE!</v>
      </c>
      <c r="B957" s="243">
        <v>954</v>
      </c>
      <c r="C957" s="244"/>
      <c r="D957" s="259" t="str">
        <f t="shared" si="118"/>
        <v/>
      </c>
      <c r="E957" s="236"/>
      <c r="F957" s="236"/>
      <c r="G957" s="244"/>
      <c r="H957" s="259" t="str">
        <f t="shared" si="119"/>
        <v/>
      </c>
      <c r="I957" s="236"/>
      <c r="J957" s="236"/>
      <c r="K957" s="236"/>
      <c r="L957" s="236"/>
      <c r="M957" s="311">
        <f t="shared" si="120"/>
        <v>0</v>
      </c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60" t="str">
        <f t="shared" si="122"/>
        <v>нет</v>
      </c>
      <c r="AM957" s="260" t="str">
        <f t="shared" si="124"/>
        <v>нет</v>
      </c>
      <c r="AN957" s="260">
        <f t="shared" si="121"/>
        <v>0</v>
      </c>
      <c r="AO957" s="260" t="e">
        <f t="shared" si="123"/>
        <v>#VALUE!</v>
      </c>
    </row>
    <row r="958" spans="1:41">
      <c r="A958" s="264" t="e">
        <f t="shared" si="125"/>
        <v>#VALUE!</v>
      </c>
      <c r="B958" s="243">
        <v>955</v>
      </c>
      <c r="C958" s="244"/>
      <c r="D958" s="259" t="str">
        <f t="shared" si="118"/>
        <v/>
      </c>
      <c r="E958" s="236"/>
      <c r="F958" s="236"/>
      <c r="G958" s="244"/>
      <c r="H958" s="259" t="str">
        <f t="shared" si="119"/>
        <v/>
      </c>
      <c r="I958" s="236"/>
      <c r="J958" s="236"/>
      <c r="K958" s="236"/>
      <c r="L958" s="236"/>
      <c r="M958" s="311">
        <f t="shared" si="120"/>
        <v>0</v>
      </c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60" t="str">
        <f t="shared" si="122"/>
        <v>нет</v>
      </c>
      <c r="AM958" s="260" t="str">
        <f t="shared" si="124"/>
        <v>нет</v>
      </c>
      <c r="AN958" s="260">
        <f t="shared" si="121"/>
        <v>0</v>
      </c>
      <c r="AO958" s="260" t="e">
        <f t="shared" si="123"/>
        <v>#VALUE!</v>
      </c>
    </row>
    <row r="959" spans="1:41">
      <c r="A959" s="264" t="e">
        <f t="shared" si="125"/>
        <v>#VALUE!</v>
      </c>
      <c r="B959" s="243">
        <v>956</v>
      </c>
      <c r="C959" s="244"/>
      <c r="D959" s="259" t="str">
        <f t="shared" ref="D959:D1022" si="126">IFERROR(VLOOKUP(C959,msu,2,0),"")</f>
        <v/>
      </c>
      <c r="E959" s="236"/>
      <c r="F959" s="236"/>
      <c r="G959" s="244"/>
      <c r="H959" s="259" t="str">
        <f t="shared" ref="H959:H1022" si="127">IFERROR(VLOOKUP(G959,oo,2,0),"")</f>
        <v/>
      </c>
      <c r="I959" s="236"/>
      <c r="J959" s="236"/>
      <c r="K959" s="236"/>
      <c r="L959" s="236"/>
      <c r="M959" s="311">
        <f t="shared" ref="M959:M1022" si="128">COUNTA(N959:AK959)</f>
        <v>0</v>
      </c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60" t="str">
        <f t="shared" si="122"/>
        <v>нет</v>
      </c>
      <c r="AM959" s="260" t="str">
        <f t="shared" si="124"/>
        <v>нет</v>
      </c>
      <c r="AN959" s="260">
        <f t="shared" ref="AN959:AN1022" si="129">COUNTIF(N959:AK959,"призер")+COUNTIF(N959:AK959,"победитель")</f>
        <v>0</v>
      </c>
      <c r="AO959" s="260" t="e">
        <f t="shared" si="123"/>
        <v>#VALUE!</v>
      </c>
    </row>
    <row r="960" spans="1:41">
      <c r="A960" s="264" t="e">
        <f t="shared" si="125"/>
        <v>#VALUE!</v>
      </c>
      <c r="B960" s="243">
        <v>957</v>
      </c>
      <c r="C960" s="244"/>
      <c r="D960" s="259" t="str">
        <f t="shared" si="126"/>
        <v/>
      </c>
      <c r="E960" s="236"/>
      <c r="F960" s="236"/>
      <c r="G960" s="244"/>
      <c r="H960" s="259" t="str">
        <f t="shared" si="127"/>
        <v/>
      </c>
      <c r="I960" s="236"/>
      <c r="J960" s="236"/>
      <c r="K960" s="236"/>
      <c r="L960" s="236"/>
      <c r="M960" s="311">
        <f t="shared" si="128"/>
        <v>0</v>
      </c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60" t="str">
        <f t="shared" si="122"/>
        <v>нет</v>
      </c>
      <c r="AM960" s="260" t="str">
        <f t="shared" si="124"/>
        <v>нет</v>
      </c>
      <c r="AN960" s="260">
        <f t="shared" si="129"/>
        <v>0</v>
      </c>
      <c r="AO960" s="260" t="e">
        <f t="shared" si="123"/>
        <v>#VALUE!</v>
      </c>
    </row>
    <row r="961" spans="1:41">
      <c r="A961" s="264" t="e">
        <f t="shared" si="125"/>
        <v>#VALUE!</v>
      </c>
      <c r="B961" s="243">
        <v>958</v>
      </c>
      <c r="C961" s="244"/>
      <c r="D961" s="259" t="str">
        <f t="shared" si="126"/>
        <v/>
      </c>
      <c r="E961" s="236"/>
      <c r="F961" s="236"/>
      <c r="G961" s="244"/>
      <c r="H961" s="259" t="str">
        <f t="shared" si="127"/>
        <v/>
      </c>
      <c r="I961" s="236"/>
      <c r="J961" s="236"/>
      <c r="K961" s="236"/>
      <c r="L961" s="236"/>
      <c r="M961" s="311">
        <f t="shared" si="128"/>
        <v>0</v>
      </c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60" t="str">
        <f t="shared" si="122"/>
        <v>нет</v>
      </c>
      <c r="AM961" s="260" t="str">
        <f t="shared" si="124"/>
        <v>нет</v>
      </c>
      <c r="AN961" s="260">
        <f t="shared" si="129"/>
        <v>0</v>
      </c>
      <c r="AO961" s="260" t="e">
        <f t="shared" si="123"/>
        <v>#VALUE!</v>
      </c>
    </row>
    <row r="962" spans="1:41">
      <c r="A962" s="264" t="e">
        <f t="shared" si="125"/>
        <v>#VALUE!</v>
      </c>
      <c r="B962" s="243">
        <v>959</v>
      </c>
      <c r="C962" s="244"/>
      <c r="D962" s="259" t="str">
        <f t="shared" si="126"/>
        <v/>
      </c>
      <c r="E962" s="236"/>
      <c r="F962" s="236"/>
      <c r="G962" s="244"/>
      <c r="H962" s="259" t="str">
        <f t="shared" si="127"/>
        <v/>
      </c>
      <c r="I962" s="236"/>
      <c r="J962" s="236"/>
      <c r="K962" s="236"/>
      <c r="L962" s="236"/>
      <c r="M962" s="311">
        <f t="shared" si="128"/>
        <v>0</v>
      </c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60" t="str">
        <f t="shared" si="122"/>
        <v>нет</v>
      </c>
      <c r="AM962" s="260" t="str">
        <f t="shared" si="124"/>
        <v>нет</v>
      </c>
      <c r="AN962" s="260">
        <f t="shared" si="129"/>
        <v>0</v>
      </c>
      <c r="AO962" s="260" t="e">
        <f t="shared" si="123"/>
        <v>#VALUE!</v>
      </c>
    </row>
    <row r="963" spans="1:41">
      <c r="A963" s="264" t="e">
        <f t="shared" si="125"/>
        <v>#VALUE!</v>
      </c>
      <c r="B963" s="243">
        <v>960</v>
      </c>
      <c r="C963" s="244"/>
      <c r="D963" s="259" t="str">
        <f t="shared" si="126"/>
        <v/>
      </c>
      <c r="E963" s="236"/>
      <c r="F963" s="236"/>
      <c r="G963" s="244"/>
      <c r="H963" s="259" t="str">
        <f t="shared" si="127"/>
        <v/>
      </c>
      <c r="I963" s="236"/>
      <c r="J963" s="236"/>
      <c r="K963" s="236"/>
      <c r="L963" s="236"/>
      <c r="M963" s="311">
        <f t="shared" si="128"/>
        <v>0</v>
      </c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60" t="str">
        <f t="shared" si="122"/>
        <v>нет</v>
      </c>
      <c r="AM963" s="260" t="str">
        <f t="shared" si="124"/>
        <v>нет</v>
      </c>
      <c r="AN963" s="260">
        <f t="shared" si="129"/>
        <v>0</v>
      </c>
      <c r="AO963" s="260" t="e">
        <f t="shared" si="123"/>
        <v>#VALUE!</v>
      </c>
    </row>
    <row r="964" spans="1:41">
      <c r="A964" s="264" t="e">
        <f t="shared" si="125"/>
        <v>#VALUE!</v>
      </c>
      <c r="B964" s="243">
        <v>961</v>
      </c>
      <c r="C964" s="244"/>
      <c r="D964" s="259" t="str">
        <f t="shared" si="126"/>
        <v/>
      </c>
      <c r="E964" s="236"/>
      <c r="F964" s="236"/>
      <c r="G964" s="244"/>
      <c r="H964" s="259" t="str">
        <f t="shared" si="127"/>
        <v/>
      </c>
      <c r="I964" s="236"/>
      <c r="J964" s="236"/>
      <c r="K964" s="236"/>
      <c r="L964" s="236"/>
      <c r="M964" s="311">
        <f t="shared" si="128"/>
        <v>0</v>
      </c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60" t="str">
        <f t="shared" si="122"/>
        <v>нет</v>
      </c>
      <c r="AM964" s="260" t="str">
        <f t="shared" si="124"/>
        <v>нет</v>
      </c>
      <c r="AN964" s="260">
        <f t="shared" si="129"/>
        <v>0</v>
      </c>
      <c r="AO964" s="260" t="e">
        <f t="shared" si="123"/>
        <v>#VALUE!</v>
      </c>
    </row>
    <row r="965" spans="1:41">
      <c r="A965" s="264" t="e">
        <f t="shared" si="125"/>
        <v>#VALUE!</v>
      </c>
      <c r="B965" s="243">
        <v>962</v>
      </c>
      <c r="C965" s="244"/>
      <c r="D965" s="259" t="str">
        <f t="shared" si="126"/>
        <v/>
      </c>
      <c r="E965" s="236"/>
      <c r="F965" s="236"/>
      <c r="G965" s="244"/>
      <c r="H965" s="259" t="str">
        <f t="shared" si="127"/>
        <v/>
      </c>
      <c r="I965" s="236"/>
      <c r="J965" s="236"/>
      <c r="K965" s="236"/>
      <c r="L965" s="236"/>
      <c r="M965" s="311">
        <f t="shared" si="128"/>
        <v>0</v>
      </c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60" t="str">
        <f t="shared" ref="AL965:AL1028" si="130">IF($I965&lt;5,"нет",IF($I965&gt;9,"нет","да"))</f>
        <v>нет</v>
      </c>
      <c r="AM965" s="260" t="str">
        <f t="shared" si="124"/>
        <v>нет</v>
      </c>
      <c r="AN965" s="260">
        <f t="shared" si="129"/>
        <v>0</v>
      </c>
      <c r="AO965" s="260" t="e">
        <f t="shared" ref="AO965:AO1028" si="131">IF(LEN(G965)=5,LEFT(G965,1)+100,LEFT(G965,2)+100)</f>
        <v>#VALUE!</v>
      </c>
    </row>
    <row r="966" spans="1:41">
      <c r="A966" s="264" t="e">
        <f t="shared" si="125"/>
        <v>#VALUE!</v>
      </c>
      <c r="B966" s="243">
        <v>963</v>
      </c>
      <c r="C966" s="244"/>
      <c r="D966" s="259" t="str">
        <f t="shared" si="126"/>
        <v/>
      </c>
      <c r="E966" s="236"/>
      <c r="F966" s="236"/>
      <c r="G966" s="244"/>
      <c r="H966" s="259" t="str">
        <f t="shared" si="127"/>
        <v/>
      </c>
      <c r="I966" s="236"/>
      <c r="J966" s="236"/>
      <c r="K966" s="236"/>
      <c r="L966" s="236"/>
      <c r="M966" s="311">
        <f t="shared" si="128"/>
        <v>0</v>
      </c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60" t="str">
        <f t="shared" si="130"/>
        <v>нет</v>
      </c>
      <c r="AM966" s="260" t="str">
        <f t="shared" ref="AM966:AM1029" si="132">IF($I966&lt;=9,"нет","да")</f>
        <v>нет</v>
      </c>
      <c r="AN966" s="260">
        <f t="shared" si="129"/>
        <v>0</v>
      </c>
      <c r="AO966" s="260" t="e">
        <f t="shared" si="131"/>
        <v>#VALUE!</v>
      </c>
    </row>
    <row r="967" spans="1:41">
      <c r="A967" s="264" t="e">
        <f t="shared" si="125"/>
        <v>#VALUE!</v>
      </c>
      <c r="B967" s="243">
        <v>964</v>
      </c>
      <c r="C967" s="244"/>
      <c r="D967" s="259" t="str">
        <f t="shared" si="126"/>
        <v/>
      </c>
      <c r="E967" s="236"/>
      <c r="F967" s="236"/>
      <c r="G967" s="244"/>
      <c r="H967" s="259" t="str">
        <f t="shared" si="127"/>
        <v/>
      </c>
      <c r="I967" s="236"/>
      <c r="J967" s="236"/>
      <c r="K967" s="236"/>
      <c r="L967" s="236"/>
      <c r="M967" s="311">
        <f t="shared" si="128"/>
        <v>0</v>
      </c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60" t="str">
        <f t="shared" si="130"/>
        <v>нет</v>
      </c>
      <c r="AM967" s="260" t="str">
        <f t="shared" si="132"/>
        <v>нет</v>
      </c>
      <c r="AN967" s="260">
        <f t="shared" si="129"/>
        <v>0</v>
      </c>
      <c r="AO967" s="260" t="e">
        <f t="shared" si="131"/>
        <v>#VALUE!</v>
      </c>
    </row>
    <row r="968" spans="1:41">
      <c r="A968" s="264" t="e">
        <f t="shared" ref="A968:A1031" si="133">IF($AO968=$C968, "Код_ОО+МСУ_верно", "Требуется проверка кода ОО или МСУ, кроме 101, 102,103")</f>
        <v>#VALUE!</v>
      </c>
      <c r="B968" s="243">
        <v>965</v>
      </c>
      <c r="C968" s="244"/>
      <c r="D968" s="259" t="str">
        <f t="shared" si="126"/>
        <v/>
      </c>
      <c r="E968" s="236"/>
      <c r="F968" s="236"/>
      <c r="G968" s="244"/>
      <c r="H968" s="259" t="str">
        <f t="shared" si="127"/>
        <v/>
      </c>
      <c r="I968" s="236"/>
      <c r="J968" s="236"/>
      <c r="K968" s="236"/>
      <c r="L968" s="236"/>
      <c r="M968" s="311">
        <f t="shared" si="128"/>
        <v>0</v>
      </c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60" t="str">
        <f t="shared" si="130"/>
        <v>нет</v>
      </c>
      <c r="AM968" s="260" t="str">
        <f t="shared" si="132"/>
        <v>нет</v>
      </c>
      <c r="AN968" s="260">
        <f t="shared" si="129"/>
        <v>0</v>
      </c>
      <c r="AO968" s="260" t="e">
        <f t="shared" si="131"/>
        <v>#VALUE!</v>
      </c>
    </row>
    <row r="969" spans="1:41">
      <c r="A969" s="264" t="e">
        <f t="shared" si="133"/>
        <v>#VALUE!</v>
      </c>
      <c r="B969" s="243">
        <v>966</v>
      </c>
      <c r="C969" s="244"/>
      <c r="D969" s="259" t="str">
        <f t="shared" si="126"/>
        <v/>
      </c>
      <c r="E969" s="236"/>
      <c r="F969" s="236"/>
      <c r="G969" s="244"/>
      <c r="H969" s="259" t="str">
        <f t="shared" si="127"/>
        <v/>
      </c>
      <c r="I969" s="236"/>
      <c r="J969" s="236"/>
      <c r="K969" s="236"/>
      <c r="L969" s="236"/>
      <c r="M969" s="311">
        <f t="shared" si="128"/>
        <v>0</v>
      </c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60" t="str">
        <f t="shared" si="130"/>
        <v>нет</v>
      </c>
      <c r="AM969" s="260" t="str">
        <f t="shared" si="132"/>
        <v>нет</v>
      </c>
      <c r="AN969" s="260">
        <f t="shared" si="129"/>
        <v>0</v>
      </c>
      <c r="AO969" s="260" t="e">
        <f t="shared" si="131"/>
        <v>#VALUE!</v>
      </c>
    </row>
    <row r="970" spans="1:41">
      <c r="A970" s="264" t="e">
        <f t="shared" si="133"/>
        <v>#VALUE!</v>
      </c>
      <c r="B970" s="243">
        <v>967</v>
      </c>
      <c r="C970" s="244"/>
      <c r="D970" s="259" t="str">
        <f t="shared" si="126"/>
        <v/>
      </c>
      <c r="E970" s="236"/>
      <c r="F970" s="236"/>
      <c r="G970" s="244"/>
      <c r="H970" s="259" t="str">
        <f t="shared" si="127"/>
        <v/>
      </c>
      <c r="I970" s="236"/>
      <c r="J970" s="236"/>
      <c r="K970" s="236"/>
      <c r="L970" s="236"/>
      <c r="M970" s="311">
        <f t="shared" si="128"/>
        <v>0</v>
      </c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60" t="str">
        <f t="shared" si="130"/>
        <v>нет</v>
      </c>
      <c r="AM970" s="260" t="str">
        <f t="shared" si="132"/>
        <v>нет</v>
      </c>
      <c r="AN970" s="260">
        <f t="shared" si="129"/>
        <v>0</v>
      </c>
      <c r="AO970" s="260" t="e">
        <f t="shared" si="131"/>
        <v>#VALUE!</v>
      </c>
    </row>
    <row r="971" spans="1:41">
      <c r="A971" s="264" t="e">
        <f t="shared" si="133"/>
        <v>#VALUE!</v>
      </c>
      <c r="B971" s="243">
        <v>968</v>
      </c>
      <c r="C971" s="244"/>
      <c r="D971" s="259" t="str">
        <f t="shared" si="126"/>
        <v/>
      </c>
      <c r="E971" s="236"/>
      <c r="F971" s="236"/>
      <c r="G971" s="244"/>
      <c r="H971" s="259" t="str">
        <f t="shared" si="127"/>
        <v/>
      </c>
      <c r="I971" s="236"/>
      <c r="J971" s="236"/>
      <c r="K971" s="236"/>
      <c r="L971" s="236"/>
      <c r="M971" s="311">
        <f t="shared" si="128"/>
        <v>0</v>
      </c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60" t="str">
        <f t="shared" si="130"/>
        <v>нет</v>
      </c>
      <c r="AM971" s="260" t="str">
        <f t="shared" si="132"/>
        <v>нет</v>
      </c>
      <c r="AN971" s="260">
        <f t="shared" si="129"/>
        <v>0</v>
      </c>
      <c r="AO971" s="260" t="e">
        <f t="shared" si="131"/>
        <v>#VALUE!</v>
      </c>
    </row>
    <row r="972" spans="1:41">
      <c r="A972" s="264" t="e">
        <f t="shared" si="133"/>
        <v>#VALUE!</v>
      </c>
      <c r="B972" s="243">
        <v>969</v>
      </c>
      <c r="C972" s="244"/>
      <c r="D972" s="259" t="str">
        <f t="shared" si="126"/>
        <v/>
      </c>
      <c r="E972" s="236"/>
      <c r="F972" s="236"/>
      <c r="G972" s="244"/>
      <c r="H972" s="259" t="str">
        <f t="shared" si="127"/>
        <v/>
      </c>
      <c r="I972" s="236"/>
      <c r="J972" s="236"/>
      <c r="K972" s="236"/>
      <c r="L972" s="236"/>
      <c r="M972" s="311">
        <f t="shared" si="128"/>
        <v>0</v>
      </c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60" t="str">
        <f t="shared" si="130"/>
        <v>нет</v>
      </c>
      <c r="AM972" s="260" t="str">
        <f t="shared" si="132"/>
        <v>нет</v>
      </c>
      <c r="AN972" s="260">
        <f t="shared" si="129"/>
        <v>0</v>
      </c>
      <c r="AO972" s="260" t="e">
        <f t="shared" si="131"/>
        <v>#VALUE!</v>
      </c>
    </row>
    <row r="973" spans="1:41">
      <c r="A973" s="264" t="e">
        <f t="shared" si="133"/>
        <v>#VALUE!</v>
      </c>
      <c r="B973" s="243">
        <v>970</v>
      </c>
      <c r="C973" s="244"/>
      <c r="D973" s="259" t="str">
        <f t="shared" si="126"/>
        <v/>
      </c>
      <c r="E973" s="236"/>
      <c r="F973" s="236"/>
      <c r="G973" s="244"/>
      <c r="H973" s="259" t="str">
        <f t="shared" si="127"/>
        <v/>
      </c>
      <c r="I973" s="236"/>
      <c r="J973" s="236"/>
      <c r="K973" s="236"/>
      <c r="L973" s="236"/>
      <c r="M973" s="311">
        <f t="shared" si="128"/>
        <v>0</v>
      </c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60" t="str">
        <f t="shared" si="130"/>
        <v>нет</v>
      </c>
      <c r="AM973" s="260" t="str">
        <f t="shared" si="132"/>
        <v>нет</v>
      </c>
      <c r="AN973" s="260">
        <f t="shared" si="129"/>
        <v>0</v>
      </c>
      <c r="AO973" s="260" t="e">
        <f t="shared" si="131"/>
        <v>#VALUE!</v>
      </c>
    </row>
    <row r="974" spans="1:41">
      <c r="A974" s="264" t="e">
        <f t="shared" si="133"/>
        <v>#VALUE!</v>
      </c>
      <c r="B974" s="243">
        <v>971</v>
      </c>
      <c r="C974" s="244"/>
      <c r="D974" s="259" t="str">
        <f t="shared" si="126"/>
        <v/>
      </c>
      <c r="E974" s="236"/>
      <c r="F974" s="236"/>
      <c r="G974" s="244"/>
      <c r="H974" s="259" t="str">
        <f t="shared" si="127"/>
        <v/>
      </c>
      <c r="I974" s="236"/>
      <c r="J974" s="236"/>
      <c r="K974" s="236"/>
      <c r="L974" s="236"/>
      <c r="M974" s="311">
        <f t="shared" si="128"/>
        <v>0</v>
      </c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B974" s="236"/>
      <c r="AC974" s="236"/>
      <c r="AD974" s="236"/>
      <c r="AE974" s="236"/>
      <c r="AF974" s="236"/>
      <c r="AG974" s="236"/>
      <c r="AH974" s="236"/>
      <c r="AI974" s="236"/>
      <c r="AJ974" s="236"/>
      <c r="AK974" s="236"/>
      <c r="AL974" s="260" t="str">
        <f t="shared" si="130"/>
        <v>нет</v>
      </c>
      <c r="AM974" s="260" t="str">
        <f t="shared" si="132"/>
        <v>нет</v>
      </c>
      <c r="AN974" s="260">
        <f t="shared" si="129"/>
        <v>0</v>
      </c>
      <c r="AO974" s="260" t="e">
        <f t="shared" si="131"/>
        <v>#VALUE!</v>
      </c>
    </row>
    <row r="975" spans="1:41">
      <c r="A975" s="264" t="e">
        <f t="shared" si="133"/>
        <v>#VALUE!</v>
      </c>
      <c r="B975" s="243">
        <v>972</v>
      </c>
      <c r="C975" s="244"/>
      <c r="D975" s="259" t="str">
        <f t="shared" si="126"/>
        <v/>
      </c>
      <c r="E975" s="236"/>
      <c r="F975" s="236"/>
      <c r="G975" s="244"/>
      <c r="H975" s="259" t="str">
        <f t="shared" si="127"/>
        <v/>
      </c>
      <c r="I975" s="236"/>
      <c r="J975" s="236"/>
      <c r="K975" s="236"/>
      <c r="L975" s="236"/>
      <c r="M975" s="311">
        <f t="shared" si="128"/>
        <v>0</v>
      </c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60" t="str">
        <f t="shared" si="130"/>
        <v>нет</v>
      </c>
      <c r="AM975" s="260" t="str">
        <f t="shared" si="132"/>
        <v>нет</v>
      </c>
      <c r="AN975" s="260">
        <f t="shared" si="129"/>
        <v>0</v>
      </c>
      <c r="AO975" s="260" t="e">
        <f t="shared" si="131"/>
        <v>#VALUE!</v>
      </c>
    </row>
    <row r="976" spans="1:41">
      <c r="A976" s="264" t="e">
        <f t="shared" si="133"/>
        <v>#VALUE!</v>
      </c>
      <c r="B976" s="243">
        <v>973</v>
      </c>
      <c r="C976" s="244"/>
      <c r="D976" s="259" t="str">
        <f t="shared" si="126"/>
        <v/>
      </c>
      <c r="E976" s="236"/>
      <c r="F976" s="236"/>
      <c r="G976" s="244"/>
      <c r="H976" s="259" t="str">
        <f t="shared" si="127"/>
        <v/>
      </c>
      <c r="I976" s="236"/>
      <c r="J976" s="236"/>
      <c r="K976" s="236"/>
      <c r="L976" s="236"/>
      <c r="M976" s="311">
        <f t="shared" si="128"/>
        <v>0</v>
      </c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60" t="str">
        <f t="shared" si="130"/>
        <v>нет</v>
      </c>
      <c r="AM976" s="260" t="str">
        <f t="shared" si="132"/>
        <v>нет</v>
      </c>
      <c r="AN976" s="260">
        <f t="shared" si="129"/>
        <v>0</v>
      </c>
      <c r="AO976" s="260" t="e">
        <f t="shared" si="131"/>
        <v>#VALUE!</v>
      </c>
    </row>
    <row r="977" spans="1:41">
      <c r="A977" s="264" t="e">
        <f t="shared" si="133"/>
        <v>#VALUE!</v>
      </c>
      <c r="B977" s="243">
        <v>974</v>
      </c>
      <c r="C977" s="244"/>
      <c r="D977" s="259" t="str">
        <f t="shared" si="126"/>
        <v/>
      </c>
      <c r="E977" s="236"/>
      <c r="F977" s="236"/>
      <c r="G977" s="244"/>
      <c r="H977" s="259" t="str">
        <f t="shared" si="127"/>
        <v/>
      </c>
      <c r="I977" s="236"/>
      <c r="J977" s="236"/>
      <c r="K977" s="236"/>
      <c r="L977" s="236"/>
      <c r="M977" s="311">
        <f t="shared" si="128"/>
        <v>0</v>
      </c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60" t="str">
        <f t="shared" si="130"/>
        <v>нет</v>
      </c>
      <c r="AM977" s="260" t="str">
        <f t="shared" si="132"/>
        <v>нет</v>
      </c>
      <c r="AN977" s="260">
        <f t="shared" si="129"/>
        <v>0</v>
      </c>
      <c r="AO977" s="260" t="e">
        <f t="shared" si="131"/>
        <v>#VALUE!</v>
      </c>
    </row>
    <row r="978" spans="1:41">
      <c r="A978" s="264" t="e">
        <f t="shared" si="133"/>
        <v>#VALUE!</v>
      </c>
      <c r="B978" s="243">
        <v>975</v>
      </c>
      <c r="C978" s="244"/>
      <c r="D978" s="259" t="str">
        <f t="shared" si="126"/>
        <v/>
      </c>
      <c r="E978" s="236"/>
      <c r="F978" s="236"/>
      <c r="G978" s="244"/>
      <c r="H978" s="259" t="str">
        <f t="shared" si="127"/>
        <v/>
      </c>
      <c r="I978" s="236"/>
      <c r="J978" s="236"/>
      <c r="K978" s="236"/>
      <c r="L978" s="236"/>
      <c r="M978" s="311">
        <f t="shared" si="128"/>
        <v>0</v>
      </c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60" t="str">
        <f t="shared" si="130"/>
        <v>нет</v>
      </c>
      <c r="AM978" s="260" t="str">
        <f t="shared" si="132"/>
        <v>нет</v>
      </c>
      <c r="AN978" s="260">
        <f t="shared" si="129"/>
        <v>0</v>
      </c>
      <c r="AO978" s="260" t="e">
        <f t="shared" si="131"/>
        <v>#VALUE!</v>
      </c>
    </row>
    <row r="979" spans="1:41">
      <c r="A979" s="264" t="e">
        <f t="shared" si="133"/>
        <v>#VALUE!</v>
      </c>
      <c r="B979" s="243">
        <v>976</v>
      </c>
      <c r="C979" s="244"/>
      <c r="D979" s="259" t="str">
        <f t="shared" si="126"/>
        <v/>
      </c>
      <c r="E979" s="236"/>
      <c r="F979" s="236"/>
      <c r="G979" s="244"/>
      <c r="H979" s="259" t="str">
        <f t="shared" si="127"/>
        <v/>
      </c>
      <c r="I979" s="236"/>
      <c r="J979" s="236"/>
      <c r="K979" s="236"/>
      <c r="L979" s="236"/>
      <c r="M979" s="311">
        <f t="shared" si="128"/>
        <v>0</v>
      </c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B979" s="236"/>
      <c r="AC979" s="236"/>
      <c r="AD979" s="236"/>
      <c r="AE979" s="236"/>
      <c r="AF979" s="236"/>
      <c r="AG979" s="236"/>
      <c r="AH979" s="236"/>
      <c r="AI979" s="236"/>
      <c r="AJ979" s="236"/>
      <c r="AK979" s="236"/>
      <c r="AL979" s="260" t="str">
        <f t="shared" si="130"/>
        <v>нет</v>
      </c>
      <c r="AM979" s="260" t="str">
        <f t="shared" si="132"/>
        <v>нет</v>
      </c>
      <c r="AN979" s="260">
        <f t="shared" si="129"/>
        <v>0</v>
      </c>
      <c r="AO979" s="260" t="e">
        <f t="shared" si="131"/>
        <v>#VALUE!</v>
      </c>
    </row>
    <row r="980" spans="1:41">
      <c r="A980" s="264" t="e">
        <f t="shared" si="133"/>
        <v>#VALUE!</v>
      </c>
      <c r="B980" s="243">
        <v>977</v>
      </c>
      <c r="C980" s="244"/>
      <c r="D980" s="259" t="str">
        <f t="shared" si="126"/>
        <v/>
      </c>
      <c r="E980" s="236"/>
      <c r="F980" s="236"/>
      <c r="G980" s="244"/>
      <c r="H980" s="259" t="str">
        <f t="shared" si="127"/>
        <v/>
      </c>
      <c r="I980" s="236"/>
      <c r="J980" s="236"/>
      <c r="K980" s="236"/>
      <c r="L980" s="236"/>
      <c r="M980" s="311">
        <f t="shared" si="128"/>
        <v>0</v>
      </c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60" t="str">
        <f t="shared" si="130"/>
        <v>нет</v>
      </c>
      <c r="AM980" s="260" t="str">
        <f t="shared" si="132"/>
        <v>нет</v>
      </c>
      <c r="AN980" s="260">
        <f t="shared" si="129"/>
        <v>0</v>
      </c>
      <c r="AO980" s="260" t="e">
        <f t="shared" si="131"/>
        <v>#VALUE!</v>
      </c>
    </row>
    <row r="981" spans="1:41">
      <c r="A981" s="264" t="e">
        <f t="shared" si="133"/>
        <v>#VALUE!</v>
      </c>
      <c r="B981" s="243">
        <v>978</v>
      </c>
      <c r="C981" s="244"/>
      <c r="D981" s="259" t="str">
        <f t="shared" si="126"/>
        <v/>
      </c>
      <c r="E981" s="236"/>
      <c r="F981" s="236"/>
      <c r="G981" s="244"/>
      <c r="H981" s="259" t="str">
        <f t="shared" si="127"/>
        <v/>
      </c>
      <c r="I981" s="236"/>
      <c r="J981" s="236"/>
      <c r="K981" s="236"/>
      <c r="L981" s="236"/>
      <c r="M981" s="311">
        <f t="shared" si="128"/>
        <v>0</v>
      </c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60" t="str">
        <f t="shared" si="130"/>
        <v>нет</v>
      </c>
      <c r="AM981" s="260" t="str">
        <f t="shared" si="132"/>
        <v>нет</v>
      </c>
      <c r="AN981" s="260">
        <f t="shared" si="129"/>
        <v>0</v>
      </c>
      <c r="AO981" s="260" t="e">
        <f t="shared" si="131"/>
        <v>#VALUE!</v>
      </c>
    </row>
    <row r="982" spans="1:41">
      <c r="A982" s="264" t="e">
        <f t="shared" si="133"/>
        <v>#VALUE!</v>
      </c>
      <c r="B982" s="243">
        <v>979</v>
      </c>
      <c r="C982" s="244"/>
      <c r="D982" s="259" t="str">
        <f t="shared" si="126"/>
        <v/>
      </c>
      <c r="E982" s="236"/>
      <c r="F982" s="236"/>
      <c r="G982" s="244"/>
      <c r="H982" s="259" t="str">
        <f t="shared" si="127"/>
        <v/>
      </c>
      <c r="I982" s="236"/>
      <c r="J982" s="236"/>
      <c r="K982" s="236"/>
      <c r="L982" s="236"/>
      <c r="M982" s="311">
        <f t="shared" si="128"/>
        <v>0</v>
      </c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60" t="str">
        <f t="shared" si="130"/>
        <v>нет</v>
      </c>
      <c r="AM982" s="260" t="str">
        <f t="shared" si="132"/>
        <v>нет</v>
      </c>
      <c r="AN982" s="260">
        <f t="shared" si="129"/>
        <v>0</v>
      </c>
      <c r="AO982" s="260" t="e">
        <f t="shared" si="131"/>
        <v>#VALUE!</v>
      </c>
    </row>
    <row r="983" spans="1:41">
      <c r="A983" s="264" t="e">
        <f t="shared" si="133"/>
        <v>#VALUE!</v>
      </c>
      <c r="B983" s="243">
        <v>980</v>
      </c>
      <c r="C983" s="244"/>
      <c r="D983" s="259" t="str">
        <f t="shared" si="126"/>
        <v/>
      </c>
      <c r="E983" s="236"/>
      <c r="F983" s="236"/>
      <c r="G983" s="244"/>
      <c r="H983" s="259" t="str">
        <f t="shared" si="127"/>
        <v/>
      </c>
      <c r="I983" s="236"/>
      <c r="J983" s="236"/>
      <c r="K983" s="236"/>
      <c r="L983" s="236"/>
      <c r="M983" s="311">
        <f t="shared" si="128"/>
        <v>0</v>
      </c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60" t="str">
        <f t="shared" si="130"/>
        <v>нет</v>
      </c>
      <c r="AM983" s="260" t="str">
        <f t="shared" si="132"/>
        <v>нет</v>
      </c>
      <c r="AN983" s="260">
        <f t="shared" si="129"/>
        <v>0</v>
      </c>
      <c r="AO983" s="260" t="e">
        <f t="shared" si="131"/>
        <v>#VALUE!</v>
      </c>
    </row>
    <row r="984" spans="1:41">
      <c r="A984" s="264" t="e">
        <f t="shared" si="133"/>
        <v>#VALUE!</v>
      </c>
      <c r="B984" s="243">
        <v>981</v>
      </c>
      <c r="C984" s="244"/>
      <c r="D984" s="259" t="str">
        <f t="shared" si="126"/>
        <v/>
      </c>
      <c r="E984" s="236"/>
      <c r="F984" s="236"/>
      <c r="G984" s="244"/>
      <c r="H984" s="259" t="str">
        <f t="shared" si="127"/>
        <v/>
      </c>
      <c r="I984" s="236"/>
      <c r="J984" s="236"/>
      <c r="K984" s="236"/>
      <c r="L984" s="236"/>
      <c r="M984" s="311">
        <f t="shared" si="128"/>
        <v>0</v>
      </c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60" t="str">
        <f t="shared" si="130"/>
        <v>нет</v>
      </c>
      <c r="AM984" s="260" t="str">
        <f t="shared" si="132"/>
        <v>нет</v>
      </c>
      <c r="AN984" s="260">
        <f t="shared" si="129"/>
        <v>0</v>
      </c>
      <c r="AO984" s="260" t="e">
        <f t="shared" si="131"/>
        <v>#VALUE!</v>
      </c>
    </row>
    <row r="985" spans="1:41">
      <c r="A985" s="264" t="e">
        <f t="shared" si="133"/>
        <v>#VALUE!</v>
      </c>
      <c r="B985" s="243">
        <v>982</v>
      </c>
      <c r="C985" s="244"/>
      <c r="D985" s="259" t="str">
        <f t="shared" si="126"/>
        <v/>
      </c>
      <c r="E985" s="236"/>
      <c r="F985" s="236"/>
      <c r="G985" s="244"/>
      <c r="H985" s="259" t="str">
        <f t="shared" si="127"/>
        <v/>
      </c>
      <c r="I985" s="236"/>
      <c r="J985" s="236"/>
      <c r="K985" s="236"/>
      <c r="L985" s="236"/>
      <c r="M985" s="311">
        <f t="shared" si="128"/>
        <v>0</v>
      </c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60" t="str">
        <f t="shared" si="130"/>
        <v>нет</v>
      </c>
      <c r="AM985" s="260" t="str">
        <f t="shared" si="132"/>
        <v>нет</v>
      </c>
      <c r="AN985" s="260">
        <f t="shared" si="129"/>
        <v>0</v>
      </c>
      <c r="AO985" s="260" t="e">
        <f t="shared" si="131"/>
        <v>#VALUE!</v>
      </c>
    </row>
    <row r="986" spans="1:41">
      <c r="A986" s="264" t="e">
        <f t="shared" si="133"/>
        <v>#VALUE!</v>
      </c>
      <c r="B986" s="243">
        <v>983</v>
      </c>
      <c r="C986" s="244"/>
      <c r="D986" s="259" t="str">
        <f t="shared" si="126"/>
        <v/>
      </c>
      <c r="E986" s="236"/>
      <c r="F986" s="236"/>
      <c r="G986" s="244"/>
      <c r="H986" s="259" t="str">
        <f t="shared" si="127"/>
        <v/>
      </c>
      <c r="I986" s="236"/>
      <c r="J986" s="236"/>
      <c r="K986" s="236"/>
      <c r="L986" s="236"/>
      <c r="M986" s="311">
        <f t="shared" si="128"/>
        <v>0</v>
      </c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60" t="str">
        <f t="shared" si="130"/>
        <v>нет</v>
      </c>
      <c r="AM986" s="260" t="str">
        <f t="shared" si="132"/>
        <v>нет</v>
      </c>
      <c r="AN986" s="260">
        <f t="shared" si="129"/>
        <v>0</v>
      </c>
      <c r="AO986" s="260" t="e">
        <f t="shared" si="131"/>
        <v>#VALUE!</v>
      </c>
    </row>
    <row r="987" spans="1:41">
      <c r="A987" s="264" t="e">
        <f t="shared" si="133"/>
        <v>#VALUE!</v>
      </c>
      <c r="B987" s="243">
        <v>984</v>
      </c>
      <c r="C987" s="244"/>
      <c r="D987" s="259" t="str">
        <f t="shared" si="126"/>
        <v/>
      </c>
      <c r="E987" s="236"/>
      <c r="F987" s="236"/>
      <c r="G987" s="244"/>
      <c r="H987" s="259" t="str">
        <f t="shared" si="127"/>
        <v/>
      </c>
      <c r="I987" s="236"/>
      <c r="J987" s="236"/>
      <c r="K987" s="236"/>
      <c r="L987" s="236"/>
      <c r="M987" s="311">
        <f t="shared" si="128"/>
        <v>0</v>
      </c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  <c r="AG987" s="236"/>
      <c r="AH987" s="236"/>
      <c r="AI987" s="236"/>
      <c r="AJ987" s="236"/>
      <c r="AK987" s="236"/>
      <c r="AL987" s="260" t="str">
        <f t="shared" si="130"/>
        <v>нет</v>
      </c>
      <c r="AM987" s="260" t="str">
        <f t="shared" si="132"/>
        <v>нет</v>
      </c>
      <c r="AN987" s="260">
        <f t="shared" si="129"/>
        <v>0</v>
      </c>
      <c r="AO987" s="260" t="e">
        <f t="shared" si="131"/>
        <v>#VALUE!</v>
      </c>
    </row>
    <row r="988" spans="1:41">
      <c r="A988" s="264" t="e">
        <f t="shared" si="133"/>
        <v>#VALUE!</v>
      </c>
      <c r="B988" s="243">
        <v>985</v>
      </c>
      <c r="C988" s="244"/>
      <c r="D988" s="259" t="str">
        <f t="shared" si="126"/>
        <v/>
      </c>
      <c r="E988" s="236"/>
      <c r="F988" s="236"/>
      <c r="G988" s="244"/>
      <c r="H988" s="259" t="str">
        <f t="shared" si="127"/>
        <v/>
      </c>
      <c r="I988" s="236"/>
      <c r="J988" s="236"/>
      <c r="K988" s="236"/>
      <c r="L988" s="236"/>
      <c r="M988" s="311">
        <f t="shared" si="128"/>
        <v>0</v>
      </c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60" t="str">
        <f t="shared" si="130"/>
        <v>нет</v>
      </c>
      <c r="AM988" s="260" t="str">
        <f t="shared" si="132"/>
        <v>нет</v>
      </c>
      <c r="AN988" s="260">
        <f t="shared" si="129"/>
        <v>0</v>
      </c>
      <c r="AO988" s="260" t="e">
        <f t="shared" si="131"/>
        <v>#VALUE!</v>
      </c>
    </row>
    <row r="989" spans="1:41">
      <c r="A989" s="264" t="e">
        <f t="shared" si="133"/>
        <v>#VALUE!</v>
      </c>
      <c r="B989" s="243">
        <v>986</v>
      </c>
      <c r="C989" s="244"/>
      <c r="D989" s="259" t="str">
        <f t="shared" si="126"/>
        <v/>
      </c>
      <c r="E989" s="236"/>
      <c r="F989" s="236"/>
      <c r="G989" s="244"/>
      <c r="H989" s="259" t="str">
        <f t="shared" si="127"/>
        <v/>
      </c>
      <c r="I989" s="236"/>
      <c r="J989" s="236"/>
      <c r="K989" s="236"/>
      <c r="L989" s="236"/>
      <c r="M989" s="311">
        <f t="shared" si="128"/>
        <v>0</v>
      </c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60" t="str">
        <f t="shared" si="130"/>
        <v>нет</v>
      </c>
      <c r="AM989" s="260" t="str">
        <f t="shared" si="132"/>
        <v>нет</v>
      </c>
      <c r="AN989" s="260">
        <f t="shared" si="129"/>
        <v>0</v>
      </c>
      <c r="AO989" s="260" t="e">
        <f t="shared" si="131"/>
        <v>#VALUE!</v>
      </c>
    </row>
    <row r="990" spans="1:41">
      <c r="A990" s="264" t="e">
        <f t="shared" si="133"/>
        <v>#VALUE!</v>
      </c>
      <c r="B990" s="243">
        <v>987</v>
      </c>
      <c r="C990" s="244"/>
      <c r="D990" s="259" t="str">
        <f t="shared" si="126"/>
        <v/>
      </c>
      <c r="E990" s="236"/>
      <c r="F990" s="236"/>
      <c r="G990" s="244"/>
      <c r="H990" s="259" t="str">
        <f t="shared" si="127"/>
        <v/>
      </c>
      <c r="I990" s="236"/>
      <c r="J990" s="236"/>
      <c r="K990" s="236"/>
      <c r="L990" s="236"/>
      <c r="M990" s="311">
        <f t="shared" si="128"/>
        <v>0</v>
      </c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60" t="str">
        <f t="shared" si="130"/>
        <v>нет</v>
      </c>
      <c r="AM990" s="260" t="str">
        <f t="shared" si="132"/>
        <v>нет</v>
      </c>
      <c r="AN990" s="260">
        <f t="shared" si="129"/>
        <v>0</v>
      </c>
      <c r="AO990" s="260" t="e">
        <f t="shared" si="131"/>
        <v>#VALUE!</v>
      </c>
    </row>
    <row r="991" spans="1:41">
      <c r="A991" s="264" t="e">
        <f t="shared" si="133"/>
        <v>#VALUE!</v>
      </c>
      <c r="B991" s="243">
        <v>988</v>
      </c>
      <c r="C991" s="244"/>
      <c r="D991" s="259" t="str">
        <f t="shared" si="126"/>
        <v/>
      </c>
      <c r="E991" s="236"/>
      <c r="F991" s="236"/>
      <c r="G991" s="244"/>
      <c r="H991" s="259" t="str">
        <f t="shared" si="127"/>
        <v/>
      </c>
      <c r="I991" s="236"/>
      <c r="J991" s="236"/>
      <c r="K991" s="236"/>
      <c r="L991" s="236"/>
      <c r="M991" s="311">
        <f t="shared" si="128"/>
        <v>0</v>
      </c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60" t="str">
        <f t="shared" si="130"/>
        <v>нет</v>
      </c>
      <c r="AM991" s="260" t="str">
        <f t="shared" si="132"/>
        <v>нет</v>
      </c>
      <c r="AN991" s="260">
        <f t="shared" si="129"/>
        <v>0</v>
      </c>
      <c r="AO991" s="260" t="e">
        <f t="shared" si="131"/>
        <v>#VALUE!</v>
      </c>
    </row>
    <row r="992" spans="1:41">
      <c r="A992" s="264" t="e">
        <f t="shared" si="133"/>
        <v>#VALUE!</v>
      </c>
      <c r="B992" s="243">
        <v>989</v>
      </c>
      <c r="C992" s="244"/>
      <c r="D992" s="259" t="str">
        <f t="shared" si="126"/>
        <v/>
      </c>
      <c r="E992" s="236"/>
      <c r="F992" s="236"/>
      <c r="G992" s="244"/>
      <c r="H992" s="259" t="str">
        <f t="shared" si="127"/>
        <v/>
      </c>
      <c r="I992" s="236"/>
      <c r="J992" s="236"/>
      <c r="K992" s="236"/>
      <c r="L992" s="236"/>
      <c r="M992" s="311">
        <f t="shared" si="128"/>
        <v>0</v>
      </c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60" t="str">
        <f t="shared" si="130"/>
        <v>нет</v>
      </c>
      <c r="AM992" s="260" t="str">
        <f t="shared" si="132"/>
        <v>нет</v>
      </c>
      <c r="AN992" s="260">
        <f t="shared" si="129"/>
        <v>0</v>
      </c>
      <c r="AO992" s="260" t="e">
        <f t="shared" si="131"/>
        <v>#VALUE!</v>
      </c>
    </row>
    <row r="993" spans="1:41">
      <c r="A993" s="264" t="e">
        <f t="shared" si="133"/>
        <v>#VALUE!</v>
      </c>
      <c r="B993" s="243">
        <v>990</v>
      </c>
      <c r="C993" s="244"/>
      <c r="D993" s="259" t="str">
        <f t="shared" si="126"/>
        <v/>
      </c>
      <c r="E993" s="236"/>
      <c r="F993" s="236"/>
      <c r="G993" s="244"/>
      <c r="H993" s="259" t="str">
        <f t="shared" si="127"/>
        <v/>
      </c>
      <c r="I993" s="236"/>
      <c r="J993" s="236"/>
      <c r="K993" s="236"/>
      <c r="L993" s="236"/>
      <c r="M993" s="311">
        <f t="shared" si="128"/>
        <v>0</v>
      </c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B993" s="236"/>
      <c r="AC993" s="236"/>
      <c r="AD993" s="236"/>
      <c r="AE993" s="236"/>
      <c r="AF993" s="236"/>
      <c r="AG993" s="236"/>
      <c r="AH993" s="236"/>
      <c r="AI993" s="236"/>
      <c r="AJ993" s="236"/>
      <c r="AK993" s="236"/>
      <c r="AL993" s="260" t="str">
        <f t="shared" si="130"/>
        <v>нет</v>
      </c>
      <c r="AM993" s="260" t="str">
        <f t="shared" si="132"/>
        <v>нет</v>
      </c>
      <c r="AN993" s="260">
        <f t="shared" si="129"/>
        <v>0</v>
      </c>
      <c r="AO993" s="260" t="e">
        <f t="shared" si="131"/>
        <v>#VALUE!</v>
      </c>
    </row>
    <row r="994" spans="1:41">
      <c r="A994" s="264" t="e">
        <f t="shared" si="133"/>
        <v>#VALUE!</v>
      </c>
      <c r="B994" s="243">
        <v>991</v>
      </c>
      <c r="C994" s="244"/>
      <c r="D994" s="259" t="str">
        <f t="shared" si="126"/>
        <v/>
      </c>
      <c r="E994" s="236"/>
      <c r="F994" s="236"/>
      <c r="G994" s="244"/>
      <c r="H994" s="259" t="str">
        <f t="shared" si="127"/>
        <v/>
      </c>
      <c r="I994" s="236"/>
      <c r="J994" s="236"/>
      <c r="K994" s="236"/>
      <c r="L994" s="236"/>
      <c r="M994" s="311">
        <f t="shared" si="128"/>
        <v>0</v>
      </c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60" t="str">
        <f t="shared" si="130"/>
        <v>нет</v>
      </c>
      <c r="AM994" s="260" t="str">
        <f t="shared" si="132"/>
        <v>нет</v>
      </c>
      <c r="AN994" s="260">
        <f t="shared" si="129"/>
        <v>0</v>
      </c>
      <c r="AO994" s="260" t="e">
        <f t="shared" si="131"/>
        <v>#VALUE!</v>
      </c>
    </row>
    <row r="995" spans="1:41">
      <c r="A995" s="264" t="e">
        <f t="shared" si="133"/>
        <v>#VALUE!</v>
      </c>
      <c r="B995" s="243">
        <v>992</v>
      </c>
      <c r="C995" s="244"/>
      <c r="D995" s="259" t="str">
        <f t="shared" si="126"/>
        <v/>
      </c>
      <c r="E995" s="236"/>
      <c r="F995" s="236"/>
      <c r="G995" s="244"/>
      <c r="H995" s="259" t="str">
        <f t="shared" si="127"/>
        <v/>
      </c>
      <c r="I995" s="236"/>
      <c r="J995" s="236"/>
      <c r="K995" s="236"/>
      <c r="L995" s="236"/>
      <c r="M995" s="311">
        <f t="shared" si="128"/>
        <v>0</v>
      </c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60" t="str">
        <f t="shared" si="130"/>
        <v>нет</v>
      </c>
      <c r="AM995" s="260" t="str">
        <f t="shared" si="132"/>
        <v>нет</v>
      </c>
      <c r="AN995" s="260">
        <f t="shared" si="129"/>
        <v>0</v>
      </c>
      <c r="AO995" s="260" t="e">
        <f t="shared" si="131"/>
        <v>#VALUE!</v>
      </c>
    </row>
    <row r="996" spans="1:41">
      <c r="A996" s="264" t="e">
        <f t="shared" si="133"/>
        <v>#VALUE!</v>
      </c>
      <c r="B996" s="243">
        <v>993</v>
      </c>
      <c r="C996" s="244"/>
      <c r="D996" s="259" t="str">
        <f t="shared" si="126"/>
        <v/>
      </c>
      <c r="E996" s="236"/>
      <c r="F996" s="236"/>
      <c r="G996" s="244"/>
      <c r="H996" s="259" t="str">
        <f t="shared" si="127"/>
        <v/>
      </c>
      <c r="I996" s="236"/>
      <c r="J996" s="236"/>
      <c r="K996" s="236"/>
      <c r="L996" s="236"/>
      <c r="M996" s="311">
        <f t="shared" si="128"/>
        <v>0</v>
      </c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60" t="str">
        <f t="shared" si="130"/>
        <v>нет</v>
      </c>
      <c r="AM996" s="260" t="str">
        <f t="shared" si="132"/>
        <v>нет</v>
      </c>
      <c r="AN996" s="260">
        <f t="shared" si="129"/>
        <v>0</v>
      </c>
      <c r="AO996" s="260" t="e">
        <f t="shared" si="131"/>
        <v>#VALUE!</v>
      </c>
    </row>
    <row r="997" spans="1:41">
      <c r="A997" s="264" t="e">
        <f t="shared" si="133"/>
        <v>#VALUE!</v>
      </c>
      <c r="B997" s="243">
        <v>994</v>
      </c>
      <c r="C997" s="244"/>
      <c r="D997" s="259" t="str">
        <f t="shared" si="126"/>
        <v/>
      </c>
      <c r="E997" s="236"/>
      <c r="F997" s="236"/>
      <c r="G997" s="244"/>
      <c r="H997" s="259" t="str">
        <f t="shared" si="127"/>
        <v/>
      </c>
      <c r="I997" s="236"/>
      <c r="J997" s="236"/>
      <c r="K997" s="236"/>
      <c r="L997" s="236"/>
      <c r="M997" s="311">
        <f t="shared" si="128"/>
        <v>0</v>
      </c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60" t="str">
        <f t="shared" si="130"/>
        <v>нет</v>
      </c>
      <c r="AM997" s="260" t="str">
        <f t="shared" si="132"/>
        <v>нет</v>
      </c>
      <c r="AN997" s="260">
        <f t="shared" si="129"/>
        <v>0</v>
      </c>
      <c r="AO997" s="260" t="e">
        <f t="shared" si="131"/>
        <v>#VALUE!</v>
      </c>
    </row>
    <row r="998" spans="1:41">
      <c r="A998" s="264" t="e">
        <f t="shared" si="133"/>
        <v>#VALUE!</v>
      </c>
      <c r="B998" s="243">
        <v>995</v>
      </c>
      <c r="C998" s="244"/>
      <c r="D998" s="259" t="str">
        <f t="shared" si="126"/>
        <v/>
      </c>
      <c r="E998" s="236"/>
      <c r="F998" s="236"/>
      <c r="G998" s="244"/>
      <c r="H998" s="259" t="str">
        <f t="shared" si="127"/>
        <v/>
      </c>
      <c r="I998" s="236"/>
      <c r="J998" s="236"/>
      <c r="K998" s="236"/>
      <c r="L998" s="236"/>
      <c r="M998" s="311">
        <f t="shared" si="128"/>
        <v>0</v>
      </c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60" t="str">
        <f t="shared" si="130"/>
        <v>нет</v>
      </c>
      <c r="AM998" s="260" t="str">
        <f t="shared" si="132"/>
        <v>нет</v>
      </c>
      <c r="AN998" s="260">
        <f t="shared" si="129"/>
        <v>0</v>
      </c>
      <c r="AO998" s="260" t="e">
        <f t="shared" si="131"/>
        <v>#VALUE!</v>
      </c>
    </row>
    <row r="999" spans="1:41">
      <c r="A999" s="264" t="e">
        <f t="shared" si="133"/>
        <v>#VALUE!</v>
      </c>
      <c r="B999" s="243">
        <v>996</v>
      </c>
      <c r="C999" s="244"/>
      <c r="D999" s="259" t="str">
        <f t="shared" si="126"/>
        <v/>
      </c>
      <c r="E999" s="236"/>
      <c r="F999" s="236"/>
      <c r="G999" s="244"/>
      <c r="H999" s="259" t="str">
        <f t="shared" si="127"/>
        <v/>
      </c>
      <c r="I999" s="236"/>
      <c r="J999" s="236"/>
      <c r="K999" s="236"/>
      <c r="L999" s="236"/>
      <c r="M999" s="311">
        <f t="shared" si="128"/>
        <v>0</v>
      </c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60" t="str">
        <f t="shared" si="130"/>
        <v>нет</v>
      </c>
      <c r="AM999" s="260" t="str">
        <f t="shared" si="132"/>
        <v>нет</v>
      </c>
      <c r="AN999" s="260">
        <f t="shared" si="129"/>
        <v>0</v>
      </c>
      <c r="AO999" s="260" t="e">
        <f t="shared" si="131"/>
        <v>#VALUE!</v>
      </c>
    </row>
    <row r="1000" spans="1:41">
      <c r="A1000" s="264" t="e">
        <f t="shared" si="133"/>
        <v>#VALUE!</v>
      </c>
      <c r="B1000" s="243">
        <v>997</v>
      </c>
      <c r="C1000" s="244"/>
      <c r="D1000" s="259" t="str">
        <f t="shared" si="126"/>
        <v/>
      </c>
      <c r="E1000" s="236"/>
      <c r="F1000" s="236"/>
      <c r="G1000" s="244"/>
      <c r="H1000" s="259" t="str">
        <f t="shared" si="127"/>
        <v/>
      </c>
      <c r="I1000" s="236"/>
      <c r="J1000" s="236"/>
      <c r="K1000" s="236"/>
      <c r="L1000" s="236"/>
      <c r="M1000" s="311">
        <f t="shared" si="128"/>
        <v>0</v>
      </c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60" t="str">
        <f t="shared" si="130"/>
        <v>нет</v>
      </c>
      <c r="AM1000" s="260" t="str">
        <f t="shared" si="132"/>
        <v>нет</v>
      </c>
      <c r="AN1000" s="260">
        <f t="shared" si="129"/>
        <v>0</v>
      </c>
      <c r="AO1000" s="260" t="e">
        <f t="shared" si="131"/>
        <v>#VALUE!</v>
      </c>
    </row>
    <row r="1001" spans="1:41">
      <c r="A1001" s="264" t="e">
        <f t="shared" si="133"/>
        <v>#VALUE!</v>
      </c>
      <c r="B1001" s="243">
        <v>998</v>
      </c>
      <c r="C1001" s="244"/>
      <c r="D1001" s="259" t="str">
        <f t="shared" si="126"/>
        <v/>
      </c>
      <c r="E1001" s="236"/>
      <c r="F1001" s="236"/>
      <c r="G1001" s="244"/>
      <c r="H1001" s="259" t="str">
        <f t="shared" si="127"/>
        <v/>
      </c>
      <c r="I1001" s="236"/>
      <c r="J1001" s="236"/>
      <c r="K1001" s="236"/>
      <c r="L1001" s="236"/>
      <c r="M1001" s="311">
        <f t="shared" si="128"/>
        <v>0</v>
      </c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60" t="str">
        <f t="shared" si="130"/>
        <v>нет</v>
      </c>
      <c r="AM1001" s="260" t="str">
        <f t="shared" si="132"/>
        <v>нет</v>
      </c>
      <c r="AN1001" s="260">
        <f t="shared" si="129"/>
        <v>0</v>
      </c>
      <c r="AO1001" s="260" t="e">
        <f t="shared" si="131"/>
        <v>#VALUE!</v>
      </c>
    </row>
    <row r="1002" spans="1:41">
      <c r="A1002" s="264" t="e">
        <f t="shared" si="133"/>
        <v>#VALUE!</v>
      </c>
      <c r="B1002" s="243">
        <v>999</v>
      </c>
      <c r="C1002" s="244"/>
      <c r="D1002" s="259" t="str">
        <f t="shared" si="126"/>
        <v/>
      </c>
      <c r="E1002" s="236"/>
      <c r="F1002" s="236"/>
      <c r="G1002" s="244"/>
      <c r="H1002" s="259" t="str">
        <f t="shared" si="127"/>
        <v/>
      </c>
      <c r="I1002" s="236"/>
      <c r="J1002" s="236"/>
      <c r="K1002" s="236"/>
      <c r="L1002" s="236"/>
      <c r="M1002" s="311">
        <f t="shared" si="128"/>
        <v>0</v>
      </c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60" t="str">
        <f t="shared" si="130"/>
        <v>нет</v>
      </c>
      <c r="AM1002" s="260" t="str">
        <f t="shared" si="132"/>
        <v>нет</v>
      </c>
      <c r="AN1002" s="260">
        <f t="shared" si="129"/>
        <v>0</v>
      </c>
      <c r="AO1002" s="260" t="e">
        <f t="shared" si="131"/>
        <v>#VALUE!</v>
      </c>
    </row>
    <row r="1003" spans="1:41">
      <c r="A1003" s="264" t="e">
        <f t="shared" si="133"/>
        <v>#VALUE!</v>
      </c>
      <c r="B1003" s="243">
        <v>1000</v>
      </c>
      <c r="C1003" s="244"/>
      <c r="D1003" s="259" t="str">
        <f t="shared" si="126"/>
        <v/>
      </c>
      <c r="E1003" s="236"/>
      <c r="F1003" s="236"/>
      <c r="G1003" s="244"/>
      <c r="H1003" s="259" t="str">
        <f t="shared" si="127"/>
        <v/>
      </c>
      <c r="I1003" s="236"/>
      <c r="J1003" s="236"/>
      <c r="K1003" s="236"/>
      <c r="L1003" s="236"/>
      <c r="M1003" s="311">
        <f t="shared" si="128"/>
        <v>0</v>
      </c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60" t="str">
        <f t="shared" si="130"/>
        <v>нет</v>
      </c>
      <c r="AM1003" s="260" t="str">
        <f t="shared" si="132"/>
        <v>нет</v>
      </c>
      <c r="AN1003" s="260">
        <f t="shared" si="129"/>
        <v>0</v>
      </c>
      <c r="AO1003" s="260" t="e">
        <f t="shared" si="131"/>
        <v>#VALUE!</v>
      </c>
    </row>
    <row r="1004" spans="1:41">
      <c r="A1004" s="264" t="e">
        <f t="shared" si="133"/>
        <v>#VALUE!</v>
      </c>
      <c r="B1004" s="243">
        <v>1001</v>
      </c>
      <c r="C1004" s="244"/>
      <c r="D1004" s="259" t="str">
        <f t="shared" si="126"/>
        <v/>
      </c>
      <c r="E1004" s="236"/>
      <c r="F1004" s="236"/>
      <c r="G1004" s="244"/>
      <c r="H1004" s="259" t="str">
        <f t="shared" si="127"/>
        <v/>
      </c>
      <c r="I1004" s="236"/>
      <c r="J1004" s="236"/>
      <c r="K1004" s="236"/>
      <c r="L1004" s="236"/>
      <c r="M1004" s="311">
        <f t="shared" si="128"/>
        <v>0</v>
      </c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60" t="str">
        <f t="shared" si="130"/>
        <v>нет</v>
      </c>
      <c r="AM1004" s="260" t="str">
        <f t="shared" si="132"/>
        <v>нет</v>
      </c>
      <c r="AN1004" s="260">
        <f t="shared" si="129"/>
        <v>0</v>
      </c>
      <c r="AO1004" s="260" t="e">
        <f t="shared" si="131"/>
        <v>#VALUE!</v>
      </c>
    </row>
    <row r="1005" spans="1:41">
      <c r="A1005" s="264" t="e">
        <f t="shared" si="133"/>
        <v>#VALUE!</v>
      </c>
      <c r="B1005" s="243">
        <v>1002</v>
      </c>
      <c r="C1005" s="244"/>
      <c r="D1005" s="259" t="str">
        <f t="shared" si="126"/>
        <v/>
      </c>
      <c r="E1005" s="236"/>
      <c r="F1005" s="236"/>
      <c r="G1005" s="244"/>
      <c r="H1005" s="259" t="str">
        <f t="shared" si="127"/>
        <v/>
      </c>
      <c r="I1005" s="236"/>
      <c r="J1005" s="236"/>
      <c r="K1005" s="236"/>
      <c r="L1005" s="236"/>
      <c r="M1005" s="311">
        <f t="shared" si="128"/>
        <v>0</v>
      </c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60" t="str">
        <f t="shared" si="130"/>
        <v>нет</v>
      </c>
      <c r="AM1005" s="260" t="str">
        <f t="shared" si="132"/>
        <v>нет</v>
      </c>
      <c r="AN1005" s="260">
        <f t="shared" si="129"/>
        <v>0</v>
      </c>
      <c r="AO1005" s="260" t="e">
        <f t="shared" si="131"/>
        <v>#VALUE!</v>
      </c>
    </row>
    <row r="1006" spans="1:41">
      <c r="A1006" s="264" t="e">
        <f t="shared" si="133"/>
        <v>#VALUE!</v>
      </c>
      <c r="B1006" s="243">
        <v>1003</v>
      </c>
      <c r="C1006" s="244"/>
      <c r="D1006" s="259" t="str">
        <f t="shared" si="126"/>
        <v/>
      </c>
      <c r="E1006" s="236"/>
      <c r="F1006" s="236"/>
      <c r="G1006" s="244"/>
      <c r="H1006" s="259" t="str">
        <f t="shared" si="127"/>
        <v/>
      </c>
      <c r="I1006" s="236"/>
      <c r="J1006" s="236"/>
      <c r="K1006" s="236"/>
      <c r="L1006" s="236"/>
      <c r="M1006" s="311">
        <f t="shared" si="128"/>
        <v>0</v>
      </c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60" t="str">
        <f t="shared" si="130"/>
        <v>нет</v>
      </c>
      <c r="AM1006" s="260" t="str">
        <f t="shared" si="132"/>
        <v>нет</v>
      </c>
      <c r="AN1006" s="260">
        <f t="shared" si="129"/>
        <v>0</v>
      </c>
      <c r="AO1006" s="260" t="e">
        <f t="shared" si="131"/>
        <v>#VALUE!</v>
      </c>
    </row>
    <row r="1007" spans="1:41">
      <c r="A1007" s="264" t="e">
        <f t="shared" si="133"/>
        <v>#VALUE!</v>
      </c>
      <c r="B1007" s="243">
        <v>1004</v>
      </c>
      <c r="C1007" s="244"/>
      <c r="D1007" s="259" t="str">
        <f t="shared" si="126"/>
        <v/>
      </c>
      <c r="E1007" s="236"/>
      <c r="F1007" s="236"/>
      <c r="G1007" s="244"/>
      <c r="H1007" s="259" t="str">
        <f t="shared" si="127"/>
        <v/>
      </c>
      <c r="I1007" s="236"/>
      <c r="J1007" s="236"/>
      <c r="K1007" s="236"/>
      <c r="L1007" s="236"/>
      <c r="M1007" s="311">
        <f t="shared" si="128"/>
        <v>0</v>
      </c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60" t="str">
        <f t="shared" si="130"/>
        <v>нет</v>
      </c>
      <c r="AM1007" s="260" t="str">
        <f t="shared" si="132"/>
        <v>нет</v>
      </c>
      <c r="AN1007" s="260">
        <f t="shared" si="129"/>
        <v>0</v>
      </c>
      <c r="AO1007" s="260" t="e">
        <f t="shared" si="131"/>
        <v>#VALUE!</v>
      </c>
    </row>
    <row r="1008" spans="1:41">
      <c r="A1008" s="264" t="e">
        <f t="shared" si="133"/>
        <v>#VALUE!</v>
      </c>
      <c r="B1008" s="243">
        <v>1005</v>
      </c>
      <c r="C1008" s="244"/>
      <c r="D1008" s="259" t="str">
        <f t="shared" si="126"/>
        <v/>
      </c>
      <c r="E1008" s="236"/>
      <c r="F1008" s="236"/>
      <c r="G1008" s="244"/>
      <c r="H1008" s="259" t="str">
        <f t="shared" si="127"/>
        <v/>
      </c>
      <c r="I1008" s="236"/>
      <c r="J1008" s="236"/>
      <c r="K1008" s="236"/>
      <c r="L1008" s="236"/>
      <c r="M1008" s="311">
        <f t="shared" si="128"/>
        <v>0</v>
      </c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60" t="str">
        <f t="shared" si="130"/>
        <v>нет</v>
      </c>
      <c r="AM1008" s="260" t="str">
        <f t="shared" si="132"/>
        <v>нет</v>
      </c>
      <c r="AN1008" s="260">
        <f t="shared" si="129"/>
        <v>0</v>
      </c>
      <c r="AO1008" s="260" t="e">
        <f t="shared" si="131"/>
        <v>#VALUE!</v>
      </c>
    </row>
    <row r="1009" spans="1:41">
      <c r="A1009" s="264" t="e">
        <f t="shared" si="133"/>
        <v>#VALUE!</v>
      </c>
      <c r="B1009" s="243">
        <v>1006</v>
      </c>
      <c r="C1009" s="244"/>
      <c r="D1009" s="259" t="str">
        <f t="shared" si="126"/>
        <v/>
      </c>
      <c r="E1009" s="236"/>
      <c r="F1009" s="236"/>
      <c r="G1009" s="244"/>
      <c r="H1009" s="259" t="str">
        <f t="shared" si="127"/>
        <v/>
      </c>
      <c r="I1009" s="236"/>
      <c r="J1009" s="236"/>
      <c r="K1009" s="236"/>
      <c r="L1009" s="236"/>
      <c r="M1009" s="311">
        <f t="shared" si="128"/>
        <v>0</v>
      </c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60" t="str">
        <f t="shared" si="130"/>
        <v>нет</v>
      </c>
      <c r="AM1009" s="260" t="str">
        <f t="shared" si="132"/>
        <v>нет</v>
      </c>
      <c r="AN1009" s="260">
        <f t="shared" si="129"/>
        <v>0</v>
      </c>
      <c r="AO1009" s="260" t="e">
        <f t="shared" si="131"/>
        <v>#VALUE!</v>
      </c>
    </row>
    <row r="1010" spans="1:41">
      <c r="A1010" s="264" t="e">
        <f t="shared" si="133"/>
        <v>#VALUE!</v>
      </c>
      <c r="B1010" s="243">
        <v>1007</v>
      </c>
      <c r="C1010" s="244"/>
      <c r="D1010" s="259" t="str">
        <f t="shared" si="126"/>
        <v/>
      </c>
      <c r="E1010" s="236"/>
      <c r="F1010" s="236"/>
      <c r="G1010" s="244"/>
      <c r="H1010" s="259" t="str">
        <f t="shared" si="127"/>
        <v/>
      </c>
      <c r="I1010" s="236"/>
      <c r="J1010" s="236"/>
      <c r="K1010" s="236"/>
      <c r="L1010" s="236"/>
      <c r="M1010" s="311">
        <f t="shared" si="128"/>
        <v>0</v>
      </c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60" t="str">
        <f t="shared" si="130"/>
        <v>нет</v>
      </c>
      <c r="AM1010" s="260" t="str">
        <f t="shared" si="132"/>
        <v>нет</v>
      </c>
      <c r="AN1010" s="260">
        <f t="shared" si="129"/>
        <v>0</v>
      </c>
      <c r="AO1010" s="260" t="e">
        <f t="shared" si="131"/>
        <v>#VALUE!</v>
      </c>
    </row>
    <row r="1011" spans="1:41">
      <c r="A1011" s="264" t="e">
        <f t="shared" si="133"/>
        <v>#VALUE!</v>
      </c>
      <c r="B1011" s="243">
        <v>1008</v>
      </c>
      <c r="C1011" s="244"/>
      <c r="D1011" s="259" t="str">
        <f t="shared" si="126"/>
        <v/>
      </c>
      <c r="E1011" s="236"/>
      <c r="F1011" s="236"/>
      <c r="G1011" s="244"/>
      <c r="H1011" s="259" t="str">
        <f t="shared" si="127"/>
        <v/>
      </c>
      <c r="I1011" s="236"/>
      <c r="J1011" s="236"/>
      <c r="K1011" s="236"/>
      <c r="L1011" s="236"/>
      <c r="M1011" s="311">
        <f t="shared" si="128"/>
        <v>0</v>
      </c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60" t="str">
        <f t="shared" si="130"/>
        <v>нет</v>
      </c>
      <c r="AM1011" s="260" t="str">
        <f t="shared" si="132"/>
        <v>нет</v>
      </c>
      <c r="AN1011" s="260">
        <f t="shared" si="129"/>
        <v>0</v>
      </c>
      <c r="AO1011" s="260" t="e">
        <f t="shared" si="131"/>
        <v>#VALUE!</v>
      </c>
    </row>
    <row r="1012" spans="1:41">
      <c r="A1012" s="264" t="e">
        <f t="shared" si="133"/>
        <v>#VALUE!</v>
      </c>
      <c r="B1012" s="243">
        <v>1009</v>
      </c>
      <c r="C1012" s="244"/>
      <c r="D1012" s="259" t="str">
        <f t="shared" si="126"/>
        <v/>
      </c>
      <c r="E1012" s="236"/>
      <c r="F1012" s="236"/>
      <c r="G1012" s="244"/>
      <c r="H1012" s="259" t="str">
        <f t="shared" si="127"/>
        <v/>
      </c>
      <c r="I1012" s="236"/>
      <c r="J1012" s="236"/>
      <c r="K1012" s="236"/>
      <c r="L1012" s="236"/>
      <c r="M1012" s="311">
        <f t="shared" si="128"/>
        <v>0</v>
      </c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60" t="str">
        <f t="shared" si="130"/>
        <v>нет</v>
      </c>
      <c r="AM1012" s="260" t="str">
        <f t="shared" si="132"/>
        <v>нет</v>
      </c>
      <c r="AN1012" s="260">
        <f t="shared" si="129"/>
        <v>0</v>
      </c>
      <c r="AO1012" s="260" t="e">
        <f t="shared" si="131"/>
        <v>#VALUE!</v>
      </c>
    </row>
    <row r="1013" spans="1:41">
      <c r="A1013" s="264" t="e">
        <f t="shared" si="133"/>
        <v>#VALUE!</v>
      </c>
      <c r="B1013" s="243">
        <v>1010</v>
      </c>
      <c r="C1013" s="244"/>
      <c r="D1013" s="259" t="str">
        <f t="shared" si="126"/>
        <v/>
      </c>
      <c r="E1013" s="236"/>
      <c r="F1013" s="236"/>
      <c r="G1013" s="244"/>
      <c r="H1013" s="259" t="str">
        <f t="shared" si="127"/>
        <v/>
      </c>
      <c r="I1013" s="236"/>
      <c r="J1013" s="236"/>
      <c r="K1013" s="236"/>
      <c r="L1013" s="236"/>
      <c r="M1013" s="311">
        <f t="shared" si="128"/>
        <v>0</v>
      </c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60" t="str">
        <f t="shared" si="130"/>
        <v>нет</v>
      </c>
      <c r="AM1013" s="260" t="str">
        <f t="shared" si="132"/>
        <v>нет</v>
      </c>
      <c r="AN1013" s="260">
        <f t="shared" si="129"/>
        <v>0</v>
      </c>
      <c r="AO1013" s="260" t="e">
        <f t="shared" si="131"/>
        <v>#VALUE!</v>
      </c>
    </row>
    <row r="1014" spans="1:41">
      <c r="A1014" s="264" t="e">
        <f t="shared" si="133"/>
        <v>#VALUE!</v>
      </c>
      <c r="B1014" s="243">
        <v>1011</v>
      </c>
      <c r="C1014" s="244"/>
      <c r="D1014" s="259" t="str">
        <f t="shared" si="126"/>
        <v/>
      </c>
      <c r="E1014" s="236"/>
      <c r="F1014" s="236"/>
      <c r="G1014" s="244"/>
      <c r="H1014" s="259" t="str">
        <f t="shared" si="127"/>
        <v/>
      </c>
      <c r="I1014" s="236"/>
      <c r="J1014" s="236"/>
      <c r="K1014" s="236"/>
      <c r="L1014" s="236"/>
      <c r="M1014" s="311">
        <f t="shared" si="128"/>
        <v>0</v>
      </c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60" t="str">
        <f t="shared" si="130"/>
        <v>нет</v>
      </c>
      <c r="AM1014" s="260" t="str">
        <f t="shared" si="132"/>
        <v>нет</v>
      </c>
      <c r="AN1014" s="260">
        <f t="shared" si="129"/>
        <v>0</v>
      </c>
      <c r="AO1014" s="260" t="e">
        <f t="shared" si="131"/>
        <v>#VALUE!</v>
      </c>
    </row>
    <row r="1015" spans="1:41">
      <c r="A1015" s="264" t="e">
        <f t="shared" si="133"/>
        <v>#VALUE!</v>
      </c>
      <c r="B1015" s="243">
        <v>1012</v>
      </c>
      <c r="C1015" s="244"/>
      <c r="D1015" s="259" t="str">
        <f t="shared" si="126"/>
        <v/>
      </c>
      <c r="E1015" s="236"/>
      <c r="F1015" s="236"/>
      <c r="G1015" s="244"/>
      <c r="H1015" s="259" t="str">
        <f t="shared" si="127"/>
        <v/>
      </c>
      <c r="I1015" s="236"/>
      <c r="J1015" s="236"/>
      <c r="K1015" s="236"/>
      <c r="L1015" s="236"/>
      <c r="M1015" s="311">
        <f t="shared" si="128"/>
        <v>0</v>
      </c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60" t="str">
        <f t="shared" si="130"/>
        <v>нет</v>
      </c>
      <c r="AM1015" s="260" t="str">
        <f t="shared" si="132"/>
        <v>нет</v>
      </c>
      <c r="AN1015" s="260">
        <f t="shared" si="129"/>
        <v>0</v>
      </c>
      <c r="AO1015" s="260" t="e">
        <f t="shared" si="131"/>
        <v>#VALUE!</v>
      </c>
    </row>
    <row r="1016" spans="1:41">
      <c r="A1016" s="264" t="e">
        <f t="shared" si="133"/>
        <v>#VALUE!</v>
      </c>
      <c r="B1016" s="243">
        <v>1013</v>
      </c>
      <c r="C1016" s="244"/>
      <c r="D1016" s="259" t="str">
        <f t="shared" si="126"/>
        <v/>
      </c>
      <c r="E1016" s="236"/>
      <c r="F1016" s="236"/>
      <c r="G1016" s="244"/>
      <c r="H1016" s="259" t="str">
        <f t="shared" si="127"/>
        <v/>
      </c>
      <c r="I1016" s="236"/>
      <c r="J1016" s="236"/>
      <c r="K1016" s="236"/>
      <c r="L1016" s="236"/>
      <c r="M1016" s="311">
        <f t="shared" si="128"/>
        <v>0</v>
      </c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B1016" s="236"/>
      <c r="AC1016" s="236"/>
      <c r="AD1016" s="236"/>
      <c r="AE1016" s="236"/>
      <c r="AF1016" s="236"/>
      <c r="AG1016" s="236"/>
      <c r="AH1016" s="236"/>
      <c r="AI1016" s="236"/>
      <c r="AJ1016" s="236"/>
      <c r="AK1016" s="236"/>
      <c r="AL1016" s="260" t="str">
        <f t="shared" si="130"/>
        <v>нет</v>
      </c>
      <c r="AM1016" s="260" t="str">
        <f t="shared" si="132"/>
        <v>нет</v>
      </c>
      <c r="AN1016" s="260">
        <f t="shared" si="129"/>
        <v>0</v>
      </c>
      <c r="AO1016" s="260" t="e">
        <f t="shared" si="131"/>
        <v>#VALUE!</v>
      </c>
    </row>
    <row r="1017" spans="1:41">
      <c r="A1017" s="264" t="e">
        <f t="shared" si="133"/>
        <v>#VALUE!</v>
      </c>
      <c r="B1017" s="243">
        <v>1014</v>
      </c>
      <c r="C1017" s="244"/>
      <c r="D1017" s="259" t="str">
        <f t="shared" si="126"/>
        <v/>
      </c>
      <c r="E1017" s="236"/>
      <c r="F1017" s="236"/>
      <c r="G1017" s="244"/>
      <c r="H1017" s="259" t="str">
        <f t="shared" si="127"/>
        <v/>
      </c>
      <c r="I1017" s="236"/>
      <c r="J1017" s="236"/>
      <c r="K1017" s="236"/>
      <c r="L1017" s="236"/>
      <c r="M1017" s="311">
        <f t="shared" si="128"/>
        <v>0</v>
      </c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60" t="str">
        <f t="shared" si="130"/>
        <v>нет</v>
      </c>
      <c r="AM1017" s="260" t="str">
        <f t="shared" si="132"/>
        <v>нет</v>
      </c>
      <c r="AN1017" s="260">
        <f t="shared" si="129"/>
        <v>0</v>
      </c>
      <c r="AO1017" s="260" t="e">
        <f t="shared" si="131"/>
        <v>#VALUE!</v>
      </c>
    </row>
    <row r="1018" spans="1:41">
      <c r="A1018" s="264" t="e">
        <f t="shared" si="133"/>
        <v>#VALUE!</v>
      </c>
      <c r="B1018" s="243">
        <v>1015</v>
      </c>
      <c r="C1018" s="244"/>
      <c r="D1018" s="259" t="str">
        <f t="shared" si="126"/>
        <v/>
      </c>
      <c r="E1018" s="236"/>
      <c r="F1018" s="236"/>
      <c r="G1018" s="244"/>
      <c r="H1018" s="259" t="str">
        <f t="shared" si="127"/>
        <v/>
      </c>
      <c r="I1018" s="236"/>
      <c r="J1018" s="236"/>
      <c r="K1018" s="236"/>
      <c r="L1018" s="236"/>
      <c r="M1018" s="311">
        <f t="shared" si="128"/>
        <v>0</v>
      </c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60" t="str">
        <f t="shared" si="130"/>
        <v>нет</v>
      </c>
      <c r="AM1018" s="260" t="str">
        <f t="shared" si="132"/>
        <v>нет</v>
      </c>
      <c r="AN1018" s="260">
        <f t="shared" si="129"/>
        <v>0</v>
      </c>
      <c r="AO1018" s="260" t="e">
        <f t="shared" si="131"/>
        <v>#VALUE!</v>
      </c>
    </row>
    <row r="1019" spans="1:41">
      <c r="A1019" s="264" t="e">
        <f t="shared" si="133"/>
        <v>#VALUE!</v>
      </c>
      <c r="B1019" s="243">
        <v>1016</v>
      </c>
      <c r="C1019" s="244"/>
      <c r="D1019" s="259" t="str">
        <f t="shared" si="126"/>
        <v/>
      </c>
      <c r="E1019" s="236"/>
      <c r="F1019" s="236"/>
      <c r="G1019" s="244"/>
      <c r="H1019" s="259" t="str">
        <f t="shared" si="127"/>
        <v/>
      </c>
      <c r="I1019" s="236"/>
      <c r="J1019" s="236"/>
      <c r="K1019" s="236"/>
      <c r="L1019" s="236"/>
      <c r="M1019" s="311">
        <f t="shared" si="128"/>
        <v>0</v>
      </c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60" t="str">
        <f t="shared" si="130"/>
        <v>нет</v>
      </c>
      <c r="AM1019" s="260" t="str">
        <f t="shared" si="132"/>
        <v>нет</v>
      </c>
      <c r="AN1019" s="260">
        <f t="shared" si="129"/>
        <v>0</v>
      </c>
      <c r="AO1019" s="260" t="e">
        <f t="shared" si="131"/>
        <v>#VALUE!</v>
      </c>
    </row>
    <row r="1020" spans="1:41">
      <c r="A1020" s="264" t="e">
        <f t="shared" si="133"/>
        <v>#VALUE!</v>
      </c>
      <c r="B1020" s="243">
        <v>1017</v>
      </c>
      <c r="C1020" s="244"/>
      <c r="D1020" s="259" t="str">
        <f t="shared" si="126"/>
        <v/>
      </c>
      <c r="E1020" s="236"/>
      <c r="F1020" s="236"/>
      <c r="G1020" s="244"/>
      <c r="H1020" s="259" t="str">
        <f t="shared" si="127"/>
        <v/>
      </c>
      <c r="I1020" s="236"/>
      <c r="J1020" s="236"/>
      <c r="K1020" s="236"/>
      <c r="L1020" s="236"/>
      <c r="M1020" s="311">
        <f t="shared" si="128"/>
        <v>0</v>
      </c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60" t="str">
        <f t="shared" si="130"/>
        <v>нет</v>
      </c>
      <c r="AM1020" s="260" t="str">
        <f t="shared" si="132"/>
        <v>нет</v>
      </c>
      <c r="AN1020" s="260">
        <f t="shared" si="129"/>
        <v>0</v>
      </c>
      <c r="AO1020" s="260" t="e">
        <f t="shared" si="131"/>
        <v>#VALUE!</v>
      </c>
    </row>
    <row r="1021" spans="1:41">
      <c r="A1021" s="264" t="e">
        <f t="shared" si="133"/>
        <v>#VALUE!</v>
      </c>
      <c r="B1021" s="243">
        <v>1018</v>
      </c>
      <c r="C1021" s="244"/>
      <c r="D1021" s="259" t="str">
        <f t="shared" si="126"/>
        <v/>
      </c>
      <c r="E1021" s="236"/>
      <c r="F1021" s="236"/>
      <c r="G1021" s="244"/>
      <c r="H1021" s="259" t="str">
        <f t="shared" si="127"/>
        <v/>
      </c>
      <c r="I1021" s="236"/>
      <c r="J1021" s="236"/>
      <c r="K1021" s="236"/>
      <c r="L1021" s="236"/>
      <c r="M1021" s="311">
        <f t="shared" si="128"/>
        <v>0</v>
      </c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B1021" s="236"/>
      <c r="AC1021" s="236"/>
      <c r="AD1021" s="236"/>
      <c r="AE1021" s="236"/>
      <c r="AF1021" s="236"/>
      <c r="AG1021" s="236"/>
      <c r="AH1021" s="236"/>
      <c r="AI1021" s="236"/>
      <c r="AJ1021" s="236"/>
      <c r="AK1021" s="236"/>
      <c r="AL1021" s="260" t="str">
        <f t="shared" si="130"/>
        <v>нет</v>
      </c>
      <c r="AM1021" s="260" t="str">
        <f t="shared" si="132"/>
        <v>нет</v>
      </c>
      <c r="AN1021" s="260">
        <f t="shared" si="129"/>
        <v>0</v>
      </c>
      <c r="AO1021" s="260" t="e">
        <f t="shared" si="131"/>
        <v>#VALUE!</v>
      </c>
    </row>
    <row r="1022" spans="1:41">
      <c r="A1022" s="264" t="e">
        <f t="shared" si="133"/>
        <v>#VALUE!</v>
      </c>
      <c r="B1022" s="243">
        <v>1019</v>
      </c>
      <c r="C1022" s="244"/>
      <c r="D1022" s="259" t="str">
        <f t="shared" si="126"/>
        <v/>
      </c>
      <c r="E1022" s="236"/>
      <c r="F1022" s="236"/>
      <c r="G1022" s="244"/>
      <c r="H1022" s="259" t="str">
        <f t="shared" si="127"/>
        <v/>
      </c>
      <c r="I1022" s="236"/>
      <c r="J1022" s="236"/>
      <c r="K1022" s="236"/>
      <c r="L1022" s="236"/>
      <c r="M1022" s="311">
        <f t="shared" si="128"/>
        <v>0</v>
      </c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60" t="str">
        <f t="shared" si="130"/>
        <v>нет</v>
      </c>
      <c r="AM1022" s="260" t="str">
        <f t="shared" si="132"/>
        <v>нет</v>
      </c>
      <c r="AN1022" s="260">
        <f t="shared" si="129"/>
        <v>0</v>
      </c>
      <c r="AO1022" s="260" t="e">
        <f t="shared" si="131"/>
        <v>#VALUE!</v>
      </c>
    </row>
    <row r="1023" spans="1:41">
      <c r="A1023" s="264" t="e">
        <f t="shared" si="133"/>
        <v>#VALUE!</v>
      </c>
      <c r="B1023" s="243">
        <v>1020</v>
      </c>
      <c r="C1023" s="244"/>
      <c r="D1023" s="259" t="str">
        <f t="shared" ref="D1023:D1086" si="134">IFERROR(VLOOKUP(C1023,msu,2,0),"")</f>
        <v/>
      </c>
      <c r="E1023" s="236"/>
      <c r="F1023" s="236"/>
      <c r="G1023" s="244"/>
      <c r="H1023" s="259" t="str">
        <f t="shared" ref="H1023:H1086" si="135">IFERROR(VLOOKUP(G1023,oo,2,0),"")</f>
        <v/>
      </c>
      <c r="I1023" s="236"/>
      <c r="J1023" s="236"/>
      <c r="K1023" s="236"/>
      <c r="L1023" s="236"/>
      <c r="M1023" s="311">
        <f t="shared" ref="M1023:M1086" si="136">COUNTA(N1023:AK1023)</f>
        <v>0</v>
      </c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60" t="str">
        <f t="shared" si="130"/>
        <v>нет</v>
      </c>
      <c r="AM1023" s="260" t="str">
        <f t="shared" si="132"/>
        <v>нет</v>
      </c>
      <c r="AN1023" s="260">
        <f t="shared" ref="AN1023:AN1086" si="137">COUNTIF(N1023:AK1023,"призер")+COUNTIF(N1023:AK1023,"победитель")</f>
        <v>0</v>
      </c>
      <c r="AO1023" s="260" t="e">
        <f t="shared" si="131"/>
        <v>#VALUE!</v>
      </c>
    </row>
    <row r="1024" spans="1:41">
      <c r="A1024" s="264" t="e">
        <f t="shared" si="133"/>
        <v>#VALUE!</v>
      </c>
      <c r="B1024" s="243">
        <v>1021</v>
      </c>
      <c r="C1024" s="244"/>
      <c r="D1024" s="259" t="str">
        <f t="shared" si="134"/>
        <v/>
      </c>
      <c r="E1024" s="236"/>
      <c r="F1024" s="236"/>
      <c r="G1024" s="244"/>
      <c r="H1024" s="259" t="str">
        <f t="shared" si="135"/>
        <v/>
      </c>
      <c r="I1024" s="236"/>
      <c r="J1024" s="236"/>
      <c r="K1024" s="236"/>
      <c r="L1024" s="236"/>
      <c r="M1024" s="311">
        <f t="shared" si="136"/>
        <v>0</v>
      </c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60" t="str">
        <f t="shared" si="130"/>
        <v>нет</v>
      </c>
      <c r="AM1024" s="260" t="str">
        <f t="shared" si="132"/>
        <v>нет</v>
      </c>
      <c r="AN1024" s="260">
        <f t="shared" si="137"/>
        <v>0</v>
      </c>
      <c r="AO1024" s="260" t="e">
        <f t="shared" si="131"/>
        <v>#VALUE!</v>
      </c>
    </row>
    <row r="1025" spans="1:41">
      <c r="A1025" s="264" t="e">
        <f t="shared" si="133"/>
        <v>#VALUE!</v>
      </c>
      <c r="B1025" s="243">
        <v>1022</v>
      </c>
      <c r="C1025" s="244"/>
      <c r="D1025" s="259" t="str">
        <f t="shared" si="134"/>
        <v/>
      </c>
      <c r="E1025" s="236"/>
      <c r="F1025" s="236"/>
      <c r="G1025" s="244"/>
      <c r="H1025" s="259" t="str">
        <f t="shared" si="135"/>
        <v/>
      </c>
      <c r="I1025" s="236"/>
      <c r="J1025" s="236"/>
      <c r="K1025" s="236"/>
      <c r="L1025" s="236"/>
      <c r="M1025" s="311">
        <f t="shared" si="136"/>
        <v>0</v>
      </c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60" t="str">
        <f t="shared" si="130"/>
        <v>нет</v>
      </c>
      <c r="AM1025" s="260" t="str">
        <f t="shared" si="132"/>
        <v>нет</v>
      </c>
      <c r="AN1025" s="260">
        <f t="shared" si="137"/>
        <v>0</v>
      </c>
      <c r="AO1025" s="260" t="e">
        <f t="shared" si="131"/>
        <v>#VALUE!</v>
      </c>
    </row>
    <row r="1026" spans="1:41">
      <c r="A1026" s="264" t="e">
        <f t="shared" si="133"/>
        <v>#VALUE!</v>
      </c>
      <c r="B1026" s="243">
        <v>1023</v>
      </c>
      <c r="C1026" s="244"/>
      <c r="D1026" s="259" t="str">
        <f t="shared" si="134"/>
        <v/>
      </c>
      <c r="E1026" s="236"/>
      <c r="F1026" s="236"/>
      <c r="G1026" s="244"/>
      <c r="H1026" s="259" t="str">
        <f t="shared" si="135"/>
        <v/>
      </c>
      <c r="I1026" s="236"/>
      <c r="J1026" s="236"/>
      <c r="K1026" s="236"/>
      <c r="L1026" s="236"/>
      <c r="M1026" s="311">
        <f t="shared" si="136"/>
        <v>0</v>
      </c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60" t="str">
        <f t="shared" si="130"/>
        <v>нет</v>
      </c>
      <c r="AM1026" s="260" t="str">
        <f t="shared" si="132"/>
        <v>нет</v>
      </c>
      <c r="AN1026" s="260">
        <f t="shared" si="137"/>
        <v>0</v>
      </c>
      <c r="AO1026" s="260" t="e">
        <f t="shared" si="131"/>
        <v>#VALUE!</v>
      </c>
    </row>
    <row r="1027" spans="1:41">
      <c r="A1027" s="264" t="e">
        <f t="shared" si="133"/>
        <v>#VALUE!</v>
      </c>
      <c r="B1027" s="243">
        <v>1024</v>
      </c>
      <c r="C1027" s="244"/>
      <c r="D1027" s="259" t="str">
        <f t="shared" si="134"/>
        <v/>
      </c>
      <c r="E1027" s="236"/>
      <c r="F1027" s="236"/>
      <c r="G1027" s="244"/>
      <c r="H1027" s="259" t="str">
        <f t="shared" si="135"/>
        <v/>
      </c>
      <c r="I1027" s="236"/>
      <c r="J1027" s="236"/>
      <c r="K1027" s="236"/>
      <c r="L1027" s="236"/>
      <c r="M1027" s="311">
        <f t="shared" si="136"/>
        <v>0</v>
      </c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60" t="str">
        <f t="shared" si="130"/>
        <v>нет</v>
      </c>
      <c r="AM1027" s="260" t="str">
        <f t="shared" si="132"/>
        <v>нет</v>
      </c>
      <c r="AN1027" s="260">
        <f t="shared" si="137"/>
        <v>0</v>
      </c>
      <c r="AO1027" s="260" t="e">
        <f t="shared" si="131"/>
        <v>#VALUE!</v>
      </c>
    </row>
    <row r="1028" spans="1:41">
      <c r="A1028" s="264" t="e">
        <f t="shared" si="133"/>
        <v>#VALUE!</v>
      </c>
      <c r="B1028" s="243">
        <v>1025</v>
      </c>
      <c r="C1028" s="244"/>
      <c r="D1028" s="259" t="str">
        <f t="shared" si="134"/>
        <v/>
      </c>
      <c r="E1028" s="236"/>
      <c r="F1028" s="236"/>
      <c r="G1028" s="244"/>
      <c r="H1028" s="259" t="str">
        <f t="shared" si="135"/>
        <v/>
      </c>
      <c r="I1028" s="236"/>
      <c r="J1028" s="236"/>
      <c r="K1028" s="236"/>
      <c r="L1028" s="236"/>
      <c r="M1028" s="311">
        <f t="shared" si="136"/>
        <v>0</v>
      </c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60" t="str">
        <f t="shared" si="130"/>
        <v>нет</v>
      </c>
      <c r="AM1028" s="260" t="str">
        <f t="shared" si="132"/>
        <v>нет</v>
      </c>
      <c r="AN1028" s="260">
        <f t="shared" si="137"/>
        <v>0</v>
      </c>
      <c r="AO1028" s="260" t="e">
        <f t="shared" si="131"/>
        <v>#VALUE!</v>
      </c>
    </row>
    <row r="1029" spans="1:41">
      <c r="A1029" s="264" t="e">
        <f t="shared" si="133"/>
        <v>#VALUE!</v>
      </c>
      <c r="B1029" s="243">
        <v>1026</v>
      </c>
      <c r="C1029" s="244"/>
      <c r="D1029" s="259" t="str">
        <f t="shared" si="134"/>
        <v/>
      </c>
      <c r="E1029" s="236"/>
      <c r="F1029" s="236"/>
      <c r="G1029" s="244"/>
      <c r="H1029" s="259" t="str">
        <f t="shared" si="135"/>
        <v/>
      </c>
      <c r="I1029" s="236"/>
      <c r="J1029" s="236"/>
      <c r="K1029" s="236"/>
      <c r="L1029" s="236"/>
      <c r="M1029" s="311">
        <f t="shared" si="136"/>
        <v>0</v>
      </c>
      <c r="N1029" s="236"/>
      <c r="O1029" s="236"/>
      <c r="P1029" s="236"/>
      <c r="Q1029" s="236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B1029" s="236"/>
      <c r="AC1029" s="236"/>
      <c r="AD1029" s="236"/>
      <c r="AE1029" s="236"/>
      <c r="AF1029" s="236"/>
      <c r="AG1029" s="236"/>
      <c r="AH1029" s="236"/>
      <c r="AI1029" s="236"/>
      <c r="AJ1029" s="236"/>
      <c r="AK1029" s="236"/>
      <c r="AL1029" s="260" t="str">
        <f t="shared" ref="AL1029:AL1092" si="138">IF($I1029&lt;5,"нет",IF($I1029&gt;9,"нет","да"))</f>
        <v>нет</v>
      </c>
      <c r="AM1029" s="260" t="str">
        <f t="shared" si="132"/>
        <v>нет</v>
      </c>
      <c r="AN1029" s="260">
        <f t="shared" si="137"/>
        <v>0</v>
      </c>
      <c r="AO1029" s="260" t="e">
        <f t="shared" ref="AO1029:AO1092" si="139">IF(LEN(G1029)=5,LEFT(G1029,1)+100,LEFT(G1029,2)+100)</f>
        <v>#VALUE!</v>
      </c>
    </row>
    <row r="1030" spans="1:41">
      <c r="A1030" s="264" t="e">
        <f t="shared" si="133"/>
        <v>#VALUE!</v>
      </c>
      <c r="B1030" s="243">
        <v>1027</v>
      </c>
      <c r="C1030" s="244"/>
      <c r="D1030" s="259" t="str">
        <f t="shared" si="134"/>
        <v/>
      </c>
      <c r="E1030" s="236"/>
      <c r="F1030" s="236"/>
      <c r="G1030" s="244"/>
      <c r="H1030" s="259" t="str">
        <f t="shared" si="135"/>
        <v/>
      </c>
      <c r="I1030" s="236"/>
      <c r="J1030" s="236"/>
      <c r="K1030" s="236"/>
      <c r="L1030" s="236"/>
      <c r="M1030" s="311">
        <f t="shared" si="136"/>
        <v>0</v>
      </c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60" t="str">
        <f t="shared" si="138"/>
        <v>нет</v>
      </c>
      <c r="AM1030" s="260" t="str">
        <f t="shared" ref="AM1030:AM1093" si="140">IF($I1030&lt;=9,"нет","да")</f>
        <v>нет</v>
      </c>
      <c r="AN1030" s="260">
        <f t="shared" si="137"/>
        <v>0</v>
      </c>
      <c r="AO1030" s="260" t="e">
        <f t="shared" si="139"/>
        <v>#VALUE!</v>
      </c>
    </row>
    <row r="1031" spans="1:41">
      <c r="A1031" s="264" t="e">
        <f t="shared" si="133"/>
        <v>#VALUE!</v>
      </c>
      <c r="B1031" s="243">
        <v>1028</v>
      </c>
      <c r="C1031" s="244"/>
      <c r="D1031" s="259" t="str">
        <f t="shared" si="134"/>
        <v/>
      </c>
      <c r="E1031" s="236"/>
      <c r="F1031" s="236"/>
      <c r="G1031" s="244"/>
      <c r="H1031" s="259" t="str">
        <f t="shared" si="135"/>
        <v/>
      </c>
      <c r="I1031" s="236"/>
      <c r="J1031" s="236"/>
      <c r="K1031" s="236"/>
      <c r="L1031" s="236"/>
      <c r="M1031" s="311">
        <f t="shared" si="136"/>
        <v>0</v>
      </c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60" t="str">
        <f t="shared" si="138"/>
        <v>нет</v>
      </c>
      <c r="AM1031" s="260" t="str">
        <f t="shared" si="140"/>
        <v>нет</v>
      </c>
      <c r="AN1031" s="260">
        <f t="shared" si="137"/>
        <v>0</v>
      </c>
      <c r="AO1031" s="260" t="e">
        <f t="shared" si="139"/>
        <v>#VALUE!</v>
      </c>
    </row>
    <row r="1032" spans="1:41">
      <c r="A1032" s="264" t="e">
        <f t="shared" ref="A1032:A1095" si="141">IF($AO1032=$C1032, "Код_ОО+МСУ_верно", "Требуется проверка кода ОО или МСУ, кроме 101, 102,103")</f>
        <v>#VALUE!</v>
      </c>
      <c r="B1032" s="243">
        <v>1029</v>
      </c>
      <c r="C1032" s="244"/>
      <c r="D1032" s="259" t="str">
        <f t="shared" si="134"/>
        <v/>
      </c>
      <c r="E1032" s="236"/>
      <c r="F1032" s="236"/>
      <c r="G1032" s="244"/>
      <c r="H1032" s="259" t="str">
        <f t="shared" si="135"/>
        <v/>
      </c>
      <c r="I1032" s="236"/>
      <c r="J1032" s="236"/>
      <c r="K1032" s="236"/>
      <c r="L1032" s="236"/>
      <c r="M1032" s="311">
        <f t="shared" si="136"/>
        <v>0</v>
      </c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60" t="str">
        <f t="shared" si="138"/>
        <v>нет</v>
      </c>
      <c r="AM1032" s="260" t="str">
        <f t="shared" si="140"/>
        <v>нет</v>
      </c>
      <c r="AN1032" s="260">
        <f t="shared" si="137"/>
        <v>0</v>
      </c>
      <c r="AO1032" s="260" t="e">
        <f t="shared" si="139"/>
        <v>#VALUE!</v>
      </c>
    </row>
    <row r="1033" spans="1:41">
      <c r="A1033" s="264" t="e">
        <f t="shared" si="141"/>
        <v>#VALUE!</v>
      </c>
      <c r="B1033" s="243">
        <v>1030</v>
      </c>
      <c r="C1033" s="244"/>
      <c r="D1033" s="259" t="str">
        <f t="shared" si="134"/>
        <v/>
      </c>
      <c r="E1033" s="236"/>
      <c r="F1033" s="236"/>
      <c r="G1033" s="244"/>
      <c r="H1033" s="259" t="str">
        <f t="shared" si="135"/>
        <v/>
      </c>
      <c r="I1033" s="236"/>
      <c r="J1033" s="236"/>
      <c r="K1033" s="236"/>
      <c r="L1033" s="236"/>
      <c r="M1033" s="311">
        <f t="shared" si="136"/>
        <v>0</v>
      </c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60" t="str">
        <f t="shared" si="138"/>
        <v>нет</v>
      </c>
      <c r="AM1033" s="260" t="str">
        <f t="shared" si="140"/>
        <v>нет</v>
      </c>
      <c r="AN1033" s="260">
        <f t="shared" si="137"/>
        <v>0</v>
      </c>
      <c r="AO1033" s="260" t="e">
        <f t="shared" si="139"/>
        <v>#VALUE!</v>
      </c>
    </row>
    <row r="1034" spans="1:41">
      <c r="A1034" s="264" t="e">
        <f t="shared" si="141"/>
        <v>#VALUE!</v>
      </c>
      <c r="B1034" s="243">
        <v>1031</v>
      </c>
      <c r="C1034" s="244"/>
      <c r="D1034" s="259" t="str">
        <f t="shared" si="134"/>
        <v/>
      </c>
      <c r="E1034" s="236"/>
      <c r="F1034" s="236"/>
      <c r="G1034" s="244"/>
      <c r="H1034" s="259" t="str">
        <f t="shared" si="135"/>
        <v/>
      </c>
      <c r="I1034" s="236"/>
      <c r="J1034" s="236"/>
      <c r="K1034" s="236"/>
      <c r="L1034" s="236"/>
      <c r="M1034" s="311">
        <f t="shared" si="136"/>
        <v>0</v>
      </c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60" t="str">
        <f t="shared" si="138"/>
        <v>нет</v>
      </c>
      <c r="AM1034" s="260" t="str">
        <f t="shared" si="140"/>
        <v>нет</v>
      </c>
      <c r="AN1034" s="260">
        <f t="shared" si="137"/>
        <v>0</v>
      </c>
      <c r="AO1034" s="260" t="e">
        <f t="shared" si="139"/>
        <v>#VALUE!</v>
      </c>
    </row>
    <row r="1035" spans="1:41">
      <c r="A1035" s="264" t="e">
        <f t="shared" si="141"/>
        <v>#VALUE!</v>
      </c>
      <c r="B1035" s="243">
        <v>1032</v>
      </c>
      <c r="C1035" s="244"/>
      <c r="D1035" s="259" t="str">
        <f t="shared" si="134"/>
        <v/>
      </c>
      <c r="E1035" s="236"/>
      <c r="F1035" s="236"/>
      <c r="G1035" s="244"/>
      <c r="H1035" s="259" t="str">
        <f t="shared" si="135"/>
        <v/>
      </c>
      <c r="I1035" s="236"/>
      <c r="J1035" s="236"/>
      <c r="K1035" s="236"/>
      <c r="L1035" s="236"/>
      <c r="M1035" s="311">
        <f t="shared" si="136"/>
        <v>0</v>
      </c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B1035" s="236"/>
      <c r="AC1035" s="236"/>
      <c r="AD1035" s="236"/>
      <c r="AE1035" s="236"/>
      <c r="AF1035" s="236"/>
      <c r="AG1035" s="236"/>
      <c r="AH1035" s="236"/>
      <c r="AI1035" s="236"/>
      <c r="AJ1035" s="236"/>
      <c r="AK1035" s="236"/>
      <c r="AL1035" s="260" t="str">
        <f t="shared" si="138"/>
        <v>нет</v>
      </c>
      <c r="AM1035" s="260" t="str">
        <f t="shared" si="140"/>
        <v>нет</v>
      </c>
      <c r="AN1035" s="260">
        <f t="shared" si="137"/>
        <v>0</v>
      </c>
      <c r="AO1035" s="260" t="e">
        <f t="shared" si="139"/>
        <v>#VALUE!</v>
      </c>
    </row>
    <row r="1036" spans="1:41">
      <c r="A1036" s="264" t="e">
        <f t="shared" si="141"/>
        <v>#VALUE!</v>
      </c>
      <c r="B1036" s="243">
        <v>1033</v>
      </c>
      <c r="C1036" s="244"/>
      <c r="D1036" s="259" t="str">
        <f t="shared" si="134"/>
        <v/>
      </c>
      <c r="E1036" s="236"/>
      <c r="F1036" s="236"/>
      <c r="G1036" s="244"/>
      <c r="H1036" s="259" t="str">
        <f t="shared" si="135"/>
        <v/>
      </c>
      <c r="I1036" s="236"/>
      <c r="J1036" s="236"/>
      <c r="K1036" s="236"/>
      <c r="L1036" s="236"/>
      <c r="M1036" s="311">
        <f t="shared" si="136"/>
        <v>0</v>
      </c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60" t="str">
        <f t="shared" si="138"/>
        <v>нет</v>
      </c>
      <c r="AM1036" s="260" t="str">
        <f t="shared" si="140"/>
        <v>нет</v>
      </c>
      <c r="AN1036" s="260">
        <f t="shared" si="137"/>
        <v>0</v>
      </c>
      <c r="AO1036" s="260" t="e">
        <f t="shared" si="139"/>
        <v>#VALUE!</v>
      </c>
    </row>
    <row r="1037" spans="1:41">
      <c r="A1037" s="264" t="e">
        <f t="shared" si="141"/>
        <v>#VALUE!</v>
      </c>
      <c r="B1037" s="243">
        <v>1034</v>
      </c>
      <c r="C1037" s="244"/>
      <c r="D1037" s="259" t="str">
        <f t="shared" si="134"/>
        <v/>
      </c>
      <c r="E1037" s="236"/>
      <c r="F1037" s="236"/>
      <c r="G1037" s="244"/>
      <c r="H1037" s="259" t="str">
        <f t="shared" si="135"/>
        <v/>
      </c>
      <c r="I1037" s="236"/>
      <c r="J1037" s="236"/>
      <c r="K1037" s="236"/>
      <c r="L1037" s="236"/>
      <c r="M1037" s="311">
        <f t="shared" si="136"/>
        <v>0</v>
      </c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60" t="str">
        <f t="shared" si="138"/>
        <v>нет</v>
      </c>
      <c r="AM1037" s="260" t="str">
        <f t="shared" si="140"/>
        <v>нет</v>
      </c>
      <c r="AN1037" s="260">
        <f t="shared" si="137"/>
        <v>0</v>
      </c>
      <c r="AO1037" s="260" t="e">
        <f t="shared" si="139"/>
        <v>#VALUE!</v>
      </c>
    </row>
    <row r="1038" spans="1:41">
      <c r="A1038" s="264" t="e">
        <f t="shared" si="141"/>
        <v>#VALUE!</v>
      </c>
      <c r="B1038" s="243">
        <v>1035</v>
      </c>
      <c r="C1038" s="244"/>
      <c r="D1038" s="259" t="str">
        <f t="shared" si="134"/>
        <v/>
      </c>
      <c r="E1038" s="236"/>
      <c r="F1038" s="236"/>
      <c r="G1038" s="244"/>
      <c r="H1038" s="259" t="str">
        <f t="shared" si="135"/>
        <v/>
      </c>
      <c r="I1038" s="236"/>
      <c r="J1038" s="236"/>
      <c r="K1038" s="236"/>
      <c r="L1038" s="236"/>
      <c r="M1038" s="311">
        <f t="shared" si="136"/>
        <v>0</v>
      </c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60" t="str">
        <f t="shared" si="138"/>
        <v>нет</v>
      </c>
      <c r="AM1038" s="260" t="str">
        <f t="shared" si="140"/>
        <v>нет</v>
      </c>
      <c r="AN1038" s="260">
        <f t="shared" si="137"/>
        <v>0</v>
      </c>
      <c r="AO1038" s="260" t="e">
        <f t="shared" si="139"/>
        <v>#VALUE!</v>
      </c>
    </row>
    <row r="1039" spans="1:41">
      <c r="A1039" s="264" t="e">
        <f t="shared" si="141"/>
        <v>#VALUE!</v>
      </c>
      <c r="B1039" s="243">
        <v>1036</v>
      </c>
      <c r="C1039" s="244"/>
      <c r="D1039" s="259" t="str">
        <f t="shared" si="134"/>
        <v/>
      </c>
      <c r="E1039" s="236"/>
      <c r="F1039" s="236"/>
      <c r="G1039" s="244"/>
      <c r="H1039" s="259" t="str">
        <f t="shared" si="135"/>
        <v/>
      </c>
      <c r="I1039" s="236"/>
      <c r="J1039" s="236"/>
      <c r="K1039" s="236"/>
      <c r="L1039" s="236"/>
      <c r="M1039" s="311">
        <f t="shared" si="136"/>
        <v>0</v>
      </c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60" t="str">
        <f t="shared" si="138"/>
        <v>нет</v>
      </c>
      <c r="AM1039" s="260" t="str">
        <f t="shared" si="140"/>
        <v>нет</v>
      </c>
      <c r="AN1039" s="260">
        <f t="shared" si="137"/>
        <v>0</v>
      </c>
      <c r="AO1039" s="260" t="e">
        <f t="shared" si="139"/>
        <v>#VALUE!</v>
      </c>
    </row>
    <row r="1040" spans="1:41">
      <c r="A1040" s="264" t="e">
        <f t="shared" si="141"/>
        <v>#VALUE!</v>
      </c>
      <c r="B1040" s="243">
        <v>1037</v>
      </c>
      <c r="C1040" s="244"/>
      <c r="D1040" s="259" t="str">
        <f t="shared" si="134"/>
        <v/>
      </c>
      <c r="E1040" s="236"/>
      <c r="F1040" s="236"/>
      <c r="G1040" s="244"/>
      <c r="H1040" s="259" t="str">
        <f t="shared" si="135"/>
        <v/>
      </c>
      <c r="I1040" s="236"/>
      <c r="J1040" s="236"/>
      <c r="K1040" s="236"/>
      <c r="L1040" s="236"/>
      <c r="M1040" s="311">
        <f t="shared" si="136"/>
        <v>0</v>
      </c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60" t="str">
        <f t="shared" si="138"/>
        <v>нет</v>
      </c>
      <c r="AM1040" s="260" t="str">
        <f t="shared" si="140"/>
        <v>нет</v>
      </c>
      <c r="AN1040" s="260">
        <f t="shared" si="137"/>
        <v>0</v>
      </c>
      <c r="AO1040" s="260" t="e">
        <f t="shared" si="139"/>
        <v>#VALUE!</v>
      </c>
    </row>
    <row r="1041" spans="1:41">
      <c r="A1041" s="264" t="e">
        <f t="shared" si="141"/>
        <v>#VALUE!</v>
      </c>
      <c r="B1041" s="243">
        <v>1038</v>
      </c>
      <c r="C1041" s="244"/>
      <c r="D1041" s="259" t="str">
        <f t="shared" si="134"/>
        <v/>
      </c>
      <c r="E1041" s="236"/>
      <c r="F1041" s="236"/>
      <c r="G1041" s="244"/>
      <c r="H1041" s="259" t="str">
        <f t="shared" si="135"/>
        <v/>
      </c>
      <c r="I1041" s="236"/>
      <c r="J1041" s="236"/>
      <c r="K1041" s="236"/>
      <c r="L1041" s="236"/>
      <c r="M1041" s="311">
        <f t="shared" si="136"/>
        <v>0</v>
      </c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60" t="str">
        <f t="shared" si="138"/>
        <v>нет</v>
      </c>
      <c r="AM1041" s="260" t="str">
        <f t="shared" si="140"/>
        <v>нет</v>
      </c>
      <c r="AN1041" s="260">
        <f t="shared" si="137"/>
        <v>0</v>
      </c>
      <c r="AO1041" s="260" t="e">
        <f t="shared" si="139"/>
        <v>#VALUE!</v>
      </c>
    </row>
    <row r="1042" spans="1:41">
      <c r="A1042" s="264" t="e">
        <f t="shared" si="141"/>
        <v>#VALUE!</v>
      </c>
      <c r="B1042" s="243">
        <v>1039</v>
      </c>
      <c r="C1042" s="244"/>
      <c r="D1042" s="259" t="str">
        <f t="shared" si="134"/>
        <v/>
      </c>
      <c r="E1042" s="236"/>
      <c r="F1042" s="236"/>
      <c r="G1042" s="244"/>
      <c r="H1042" s="259" t="str">
        <f t="shared" si="135"/>
        <v/>
      </c>
      <c r="I1042" s="236"/>
      <c r="J1042" s="236"/>
      <c r="K1042" s="236"/>
      <c r="L1042" s="236"/>
      <c r="M1042" s="311">
        <f t="shared" si="136"/>
        <v>0</v>
      </c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60" t="str">
        <f t="shared" si="138"/>
        <v>нет</v>
      </c>
      <c r="AM1042" s="260" t="str">
        <f t="shared" si="140"/>
        <v>нет</v>
      </c>
      <c r="AN1042" s="260">
        <f t="shared" si="137"/>
        <v>0</v>
      </c>
      <c r="AO1042" s="260" t="e">
        <f t="shared" si="139"/>
        <v>#VALUE!</v>
      </c>
    </row>
    <row r="1043" spans="1:41">
      <c r="A1043" s="264" t="e">
        <f t="shared" si="141"/>
        <v>#VALUE!</v>
      </c>
      <c r="B1043" s="243">
        <v>1040</v>
      </c>
      <c r="C1043" s="244"/>
      <c r="D1043" s="259" t="str">
        <f t="shared" si="134"/>
        <v/>
      </c>
      <c r="E1043" s="236"/>
      <c r="F1043" s="236"/>
      <c r="G1043" s="244"/>
      <c r="H1043" s="259" t="str">
        <f t="shared" si="135"/>
        <v/>
      </c>
      <c r="I1043" s="236"/>
      <c r="J1043" s="236"/>
      <c r="K1043" s="236"/>
      <c r="L1043" s="236"/>
      <c r="M1043" s="311">
        <f t="shared" si="136"/>
        <v>0</v>
      </c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60" t="str">
        <f t="shared" si="138"/>
        <v>нет</v>
      </c>
      <c r="AM1043" s="260" t="str">
        <f t="shared" si="140"/>
        <v>нет</v>
      </c>
      <c r="AN1043" s="260">
        <f t="shared" si="137"/>
        <v>0</v>
      </c>
      <c r="AO1043" s="260" t="e">
        <f t="shared" si="139"/>
        <v>#VALUE!</v>
      </c>
    </row>
    <row r="1044" spans="1:41">
      <c r="A1044" s="264" t="e">
        <f t="shared" si="141"/>
        <v>#VALUE!</v>
      </c>
      <c r="B1044" s="243">
        <v>1041</v>
      </c>
      <c r="C1044" s="244"/>
      <c r="D1044" s="259" t="str">
        <f t="shared" si="134"/>
        <v/>
      </c>
      <c r="E1044" s="236"/>
      <c r="F1044" s="236"/>
      <c r="G1044" s="244"/>
      <c r="H1044" s="259" t="str">
        <f t="shared" si="135"/>
        <v/>
      </c>
      <c r="I1044" s="236"/>
      <c r="J1044" s="236"/>
      <c r="K1044" s="236"/>
      <c r="L1044" s="236"/>
      <c r="M1044" s="311">
        <f t="shared" si="136"/>
        <v>0</v>
      </c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60" t="str">
        <f t="shared" si="138"/>
        <v>нет</v>
      </c>
      <c r="AM1044" s="260" t="str">
        <f t="shared" si="140"/>
        <v>нет</v>
      </c>
      <c r="AN1044" s="260">
        <f t="shared" si="137"/>
        <v>0</v>
      </c>
      <c r="AO1044" s="260" t="e">
        <f t="shared" si="139"/>
        <v>#VALUE!</v>
      </c>
    </row>
    <row r="1045" spans="1:41">
      <c r="A1045" s="264" t="e">
        <f t="shared" si="141"/>
        <v>#VALUE!</v>
      </c>
      <c r="B1045" s="243">
        <v>1042</v>
      </c>
      <c r="C1045" s="244"/>
      <c r="D1045" s="259" t="str">
        <f t="shared" si="134"/>
        <v/>
      </c>
      <c r="E1045" s="236"/>
      <c r="F1045" s="236"/>
      <c r="G1045" s="244"/>
      <c r="H1045" s="259" t="str">
        <f t="shared" si="135"/>
        <v/>
      </c>
      <c r="I1045" s="236"/>
      <c r="J1045" s="236"/>
      <c r="K1045" s="236"/>
      <c r="L1045" s="236"/>
      <c r="M1045" s="311">
        <f t="shared" si="136"/>
        <v>0</v>
      </c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60" t="str">
        <f t="shared" si="138"/>
        <v>нет</v>
      </c>
      <c r="AM1045" s="260" t="str">
        <f t="shared" si="140"/>
        <v>нет</v>
      </c>
      <c r="AN1045" s="260">
        <f t="shared" si="137"/>
        <v>0</v>
      </c>
      <c r="AO1045" s="260" t="e">
        <f t="shared" si="139"/>
        <v>#VALUE!</v>
      </c>
    </row>
    <row r="1046" spans="1:41">
      <c r="A1046" s="264" t="e">
        <f t="shared" si="141"/>
        <v>#VALUE!</v>
      </c>
      <c r="B1046" s="243">
        <v>1043</v>
      </c>
      <c r="C1046" s="244"/>
      <c r="D1046" s="259" t="str">
        <f t="shared" si="134"/>
        <v/>
      </c>
      <c r="E1046" s="236"/>
      <c r="F1046" s="236"/>
      <c r="G1046" s="244"/>
      <c r="H1046" s="259" t="str">
        <f t="shared" si="135"/>
        <v/>
      </c>
      <c r="I1046" s="236"/>
      <c r="J1046" s="236"/>
      <c r="K1046" s="236"/>
      <c r="L1046" s="236"/>
      <c r="M1046" s="311">
        <f t="shared" si="136"/>
        <v>0</v>
      </c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60" t="str">
        <f t="shared" si="138"/>
        <v>нет</v>
      </c>
      <c r="AM1046" s="260" t="str">
        <f t="shared" si="140"/>
        <v>нет</v>
      </c>
      <c r="AN1046" s="260">
        <f t="shared" si="137"/>
        <v>0</v>
      </c>
      <c r="AO1046" s="260" t="e">
        <f t="shared" si="139"/>
        <v>#VALUE!</v>
      </c>
    </row>
    <row r="1047" spans="1:41">
      <c r="A1047" s="264" t="e">
        <f t="shared" si="141"/>
        <v>#VALUE!</v>
      </c>
      <c r="B1047" s="243">
        <v>1044</v>
      </c>
      <c r="C1047" s="244"/>
      <c r="D1047" s="259" t="str">
        <f t="shared" si="134"/>
        <v/>
      </c>
      <c r="E1047" s="236"/>
      <c r="F1047" s="236"/>
      <c r="G1047" s="244"/>
      <c r="H1047" s="259" t="str">
        <f t="shared" si="135"/>
        <v/>
      </c>
      <c r="I1047" s="236"/>
      <c r="J1047" s="236"/>
      <c r="K1047" s="236"/>
      <c r="L1047" s="236"/>
      <c r="M1047" s="311">
        <f t="shared" si="136"/>
        <v>0</v>
      </c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60" t="str">
        <f t="shared" si="138"/>
        <v>нет</v>
      </c>
      <c r="AM1047" s="260" t="str">
        <f t="shared" si="140"/>
        <v>нет</v>
      </c>
      <c r="AN1047" s="260">
        <f t="shared" si="137"/>
        <v>0</v>
      </c>
      <c r="AO1047" s="260" t="e">
        <f t="shared" si="139"/>
        <v>#VALUE!</v>
      </c>
    </row>
    <row r="1048" spans="1:41">
      <c r="A1048" s="264" t="e">
        <f t="shared" si="141"/>
        <v>#VALUE!</v>
      </c>
      <c r="B1048" s="243">
        <v>1045</v>
      </c>
      <c r="C1048" s="244"/>
      <c r="D1048" s="259" t="str">
        <f t="shared" si="134"/>
        <v/>
      </c>
      <c r="E1048" s="236"/>
      <c r="F1048" s="236"/>
      <c r="G1048" s="244"/>
      <c r="H1048" s="259" t="str">
        <f t="shared" si="135"/>
        <v/>
      </c>
      <c r="I1048" s="236"/>
      <c r="J1048" s="236"/>
      <c r="K1048" s="236"/>
      <c r="L1048" s="236"/>
      <c r="M1048" s="311">
        <f t="shared" si="136"/>
        <v>0</v>
      </c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60" t="str">
        <f t="shared" si="138"/>
        <v>нет</v>
      </c>
      <c r="AM1048" s="260" t="str">
        <f t="shared" si="140"/>
        <v>нет</v>
      </c>
      <c r="AN1048" s="260">
        <f t="shared" si="137"/>
        <v>0</v>
      </c>
      <c r="AO1048" s="260" t="e">
        <f t="shared" si="139"/>
        <v>#VALUE!</v>
      </c>
    </row>
    <row r="1049" spans="1:41">
      <c r="A1049" s="264" t="e">
        <f t="shared" si="141"/>
        <v>#VALUE!</v>
      </c>
      <c r="B1049" s="243">
        <v>1046</v>
      </c>
      <c r="C1049" s="244"/>
      <c r="D1049" s="259" t="str">
        <f t="shared" si="134"/>
        <v/>
      </c>
      <c r="E1049" s="236"/>
      <c r="F1049" s="236"/>
      <c r="G1049" s="244"/>
      <c r="H1049" s="259" t="str">
        <f t="shared" si="135"/>
        <v/>
      </c>
      <c r="I1049" s="236"/>
      <c r="J1049" s="236"/>
      <c r="K1049" s="236"/>
      <c r="L1049" s="236"/>
      <c r="M1049" s="311">
        <f t="shared" si="136"/>
        <v>0</v>
      </c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60" t="str">
        <f t="shared" si="138"/>
        <v>нет</v>
      </c>
      <c r="AM1049" s="260" t="str">
        <f t="shared" si="140"/>
        <v>нет</v>
      </c>
      <c r="AN1049" s="260">
        <f t="shared" si="137"/>
        <v>0</v>
      </c>
      <c r="AO1049" s="260" t="e">
        <f t="shared" si="139"/>
        <v>#VALUE!</v>
      </c>
    </row>
    <row r="1050" spans="1:41">
      <c r="A1050" s="264" t="e">
        <f t="shared" si="141"/>
        <v>#VALUE!</v>
      </c>
      <c r="B1050" s="243">
        <v>1047</v>
      </c>
      <c r="C1050" s="244"/>
      <c r="D1050" s="259" t="str">
        <f t="shared" si="134"/>
        <v/>
      </c>
      <c r="E1050" s="236"/>
      <c r="F1050" s="236"/>
      <c r="G1050" s="244"/>
      <c r="H1050" s="259" t="str">
        <f t="shared" si="135"/>
        <v/>
      </c>
      <c r="I1050" s="236"/>
      <c r="J1050" s="236"/>
      <c r="K1050" s="236"/>
      <c r="L1050" s="236"/>
      <c r="M1050" s="311">
        <f t="shared" si="136"/>
        <v>0</v>
      </c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60" t="str">
        <f t="shared" si="138"/>
        <v>нет</v>
      </c>
      <c r="AM1050" s="260" t="str">
        <f t="shared" si="140"/>
        <v>нет</v>
      </c>
      <c r="AN1050" s="260">
        <f t="shared" si="137"/>
        <v>0</v>
      </c>
      <c r="AO1050" s="260" t="e">
        <f t="shared" si="139"/>
        <v>#VALUE!</v>
      </c>
    </row>
    <row r="1051" spans="1:41">
      <c r="A1051" s="264" t="e">
        <f t="shared" si="141"/>
        <v>#VALUE!</v>
      </c>
      <c r="B1051" s="243">
        <v>1048</v>
      </c>
      <c r="C1051" s="244"/>
      <c r="D1051" s="259" t="str">
        <f t="shared" si="134"/>
        <v/>
      </c>
      <c r="E1051" s="236"/>
      <c r="F1051" s="236"/>
      <c r="G1051" s="244"/>
      <c r="H1051" s="259" t="str">
        <f t="shared" si="135"/>
        <v/>
      </c>
      <c r="I1051" s="236"/>
      <c r="J1051" s="236"/>
      <c r="K1051" s="236"/>
      <c r="L1051" s="236"/>
      <c r="M1051" s="311">
        <f t="shared" si="136"/>
        <v>0</v>
      </c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60" t="str">
        <f t="shared" si="138"/>
        <v>нет</v>
      </c>
      <c r="AM1051" s="260" t="str">
        <f t="shared" si="140"/>
        <v>нет</v>
      </c>
      <c r="AN1051" s="260">
        <f t="shared" si="137"/>
        <v>0</v>
      </c>
      <c r="AO1051" s="260" t="e">
        <f t="shared" si="139"/>
        <v>#VALUE!</v>
      </c>
    </row>
    <row r="1052" spans="1:41">
      <c r="A1052" s="264" t="e">
        <f t="shared" si="141"/>
        <v>#VALUE!</v>
      </c>
      <c r="B1052" s="243">
        <v>1049</v>
      </c>
      <c r="C1052" s="244"/>
      <c r="D1052" s="259" t="str">
        <f t="shared" si="134"/>
        <v/>
      </c>
      <c r="E1052" s="236"/>
      <c r="F1052" s="236"/>
      <c r="G1052" s="244"/>
      <c r="H1052" s="259" t="str">
        <f t="shared" si="135"/>
        <v/>
      </c>
      <c r="I1052" s="236"/>
      <c r="J1052" s="236"/>
      <c r="K1052" s="236"/>
      <c r="L1052" s="236"/>
      <c r="M1052" s="311">
        <f t="shared" si="136"/>
        <v>0</v>
      </c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60" t="str">
        <f t="shared" si="138"/>
        <v>нет</v>
      </c>
      <c r="AM1052" s="260" t="str">
        <f t="shared" si="140"/>
        <v>нет</v>
      </c>
      <c r="AN1052" s="260">
        <f t="shared" si="137"/>
        <v>0</v>
      </c>
      <c r="AO1052" s="260" t="e">
        <f t="shared" si="139"/>
        <v>#VALUE!</v>
      </c>
    </row>
    <row r="1053" spans="1:41">
      <c r="A1053" s="264" t="e">
        <f t="shared" si="141"/>
        <v>#VALUE!</v>
      </c>
      <c r="B1053" s="243">
        <v>1050</v>
      </c>
      <c r="C1053" s="244"/>
      <c r="D1053" s="259" t="str">
        <f t="shared" si="134"/>
        <v/>
      </c>
      <c r="E1053" s="236"/>
      <c r="F1053" s="236"/>
      <c r="G1053" s="244"/>
      <c r="H1053" s="259" t="str">
        <f t="shared" si="135"/>
        <v/>
      </c>
      <c r="I1053" s="236"/>
      <c r="J1053" s="236"/>
      <c r="K1053" s="236"/>
      <c r="L1053" s="236"/>
      <c r="M1053" s="311">
        <f t="shared" si="136"/>
        <v>0</v>
      </c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60" t="str">
        <f t="shared" si="138"/>
        <v>нет</v>
      </c>
      <c r="AM1053" s="260" t="str">
        <f t="shared" si="140"/>
        <v>нет</v>
      </c>
      <c r="AN1053" s="260">
        <f t="shared" si="137"/>
        <v>0</v>
      </c>
      <c r="AO1053" s="260" t="e">
        <f t="shared" si="139"/>
        <v>#VALUE!</v>
      </c>
    </row>
    <row r="1054" spans="1:41">
      <c r="A1054" s="264" t="e">
        <f t="shared" si="141"/>
        <v>#VALUE!</v>
      </c>
      <c r="B1054" s="243">
        <v>1051</v>
      </c>
      <c r="C1054" s="244"/>
      <c r="D1054" s="259" t="str">
        <f t="shared" si="134"/>
        <v/>
      </c>
      <c r="E1054" s="236"/>
      <c r="F1054" s="236"/>
      <c r="G1054" s="244"/>
      <c r="H1054" s="259" t="str">
        <f t="shared" si="135"/>
        <v/>
      </c>
      <c r="I1054" s="236"/>
      <c r="J1054" s="236"/>
      <c r="K1054" s="236"/>
      <c r="L1054" s="236"/>
      <c r="M1054" s="311">
        <f t="shared" si="136"/>
        <v>0</v>
      </c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60" t="str">
        <f t="shared" si="138"/>
        <v>нет</v>
      </c>
      <c r="AM1054" s="260" t="str">
        <f t="shared" si="140"/>
        <v>нет</v>
      </c>
      <c r="AN1054" s="260">
        <f t="shared" si="137"/>
        <v>0</v>
      </c>
      <c r="AO1054" s="260" t="e">
        <f t="shared" si="139"/>
        <v>#VALUE!</v>
      </c>
    </row>
    <row r="1055" spans="1:41">
      <c r="A1055" s="264" t="e">
        <f t="shared" si="141"/>
        <v>#VALUE!</v>
      </c>
      <c r="B1055" s="243">
        <v>1052</v>
      </c>
      <c r="C1055" s="244"/>
      <c r="D1055" s="259" t="str">
        <f t="shared" si="134"/>
        <v/>
      </c>
      <c r="E1055" s="236"/>
      <c r="F1055" s="236"/>
      <c r="G1055" s="244"/>
      <c r="H1055" s="259" t="str">
        <f t="shared" si="135"/>
        <v/>
      </c>
      <c r="I1055" s="236"/>
      <c r="J1055" s="236"/>
      <c r="K1055" s="236"/>
      <c r="L1055" s="236"/>
      <c r="M1055" s="311">
        <f t="shared" si="136"/>
        <v>0</v>
      </c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60" t="str">
        <f t="shared" si="138"/>
        <v>нет</v>
      </c>
      <c r="AM1055" s="260" t="str">
        <f t="shared" si="140"/>
        <v>нет</v>
      </c>
      <c r="AN1055" s="260">
        <f t="shared" si="137"/>
        <v>0</v>
      </c>
      <c r="AO1055" s="260" t="e">
        <f t="shared" si="139"/>
        <v>#VALUE!</v>
      </c>
    </row>
    <row r="1056" spans="1:41">
      <c r="A1056" s="264" t="e">
        <f t="shared" si="141"/>
        <v>#VALUE!</v>
      </c>
      <c r="B1056" s="243">
        <v>1053</v>
      </c>
      <c r="C1056" s="244"/>
      <c r="D1056" s="259" t="str">
        <f t="shared" si="134"/>
        <v/>
      </c>
      <c r="E1056" s="236"/>
      <c r="F1056" s="236"/>
      <c r="G1056" s="244"/>
      <c r="H1056" s="259" t="str">
        <f t="shared" si="135"/>
        <v/>
      </c>
      <c r="I1056" s="236"/>
      <c r="J1056" s="236"/>
      <c r="K1056" s="236"/>
      <c r="L1056" s="236"/>
      <c r="M1056" s="311">
        <f t="shared" si="136"/>
        <v>0</v>
      </c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60" t="str">
        <f t="shared" si="138"/>
        <v>нет</v>
      </c>
      <c r="AM1056" s="260" t="str">
        <f t="shared" si="140"/>
        <v>нет</v>
      </c>
      <c r="AN1056" s="260">
        <f t="shared" si="137"/>
        <v>0</v>
      </c>
      <c r="AO1056" s="260" t="e">
        <f t="shared" si="139"/>
        <v>#VALUE!</v>
      </c>
    </row>
    <row r="1057" spans="1:41">
      <c r="A1057" s="264" t="e">
        <f t="shared" si="141"/>
        <v>#VALUE!</v>
      </c>
      <c r="B1057" s="243">
        <v>1054</v>
      </c>
      <c r="C1057" s="244"/>
      <c r="D1057" s="259" t="str">
        <f t="shared" si="134"/>
        <v/>
      </c>
      <c r="E1057" s="236"/>
      <c r="F1057" s="236"/>
      <c r="G1057" s="244"/>
      <c r="H1057" s="259" t="str">
        <f t="shared" si="135"/>
        <v/>
      </c>
      <c r="I1057" s="236"/>
      <c r="J1057" s="236"/>
      <c r="K1057" s="236"/>
      <c r="L1057" s="236"/>
      <c r="M1057" s="311">
        <f t="shared" si="136"/>
        <v>0</v>
      </c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60" t="str">
        <f t="shared" si="138"/>
        <v>нет</v>
      </c>
      <c r="AM1057" s="260" t="str">
        <f t="shared" si="140"/>
        <v>нет</v>
      </c>
      <c r="AN1057" s="260">
        <f t="shared" si="137"/>
        <v>0</v>
      </c>
      <c r="AO1057" s="260" t="e">
        <f t="shared" si="139"/>
        <v>#VALUE!</v>
      </c>
    </row>
    <row r="1058" spans="1:41">
      <c r="A1058" s="264" t="e">
        <f t="shared" si="141"/>
        <v>#VALUE!</v>
      </c>
      <c r="B1058" s="243">
        <v>1055</v>
      </c>
      <c r="C1058" s="244"/>
      <c r="D1058" s="259" t="str">
        <f t="shared" si="134"/>
        <v/>
      </c>
      <c r="E1058" s="236"/>
      <c r="F1058" s="236"/>
      <c r="G1058" s="244"/>
      <c r="H1058" s="259" t="str">
        <f t="shared" si="135"/>
        <v/>
      </c>
      <c r="I1058" s="236"/>
      <c r="J1058" s="236"/>
      <c r="K1058" s="236"/>
      <c r="L1058" s="236"/>
      <c r="M1058" s="311">
        <f t="shared" si="136"/>
        <v>0</v>
      </c>
      <c r="N1058" s="236"/>
      <c r="O1058" s="236"/>
      <c r="P1058" s="236"/>
      <c r="Q1058" s="236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B1058" s="236"/>
      <c r="AC1058" s="236"/>
      <c r="AD1058" s="236"/>
      <c r="AE1058" s="236"/>
      <c r="AF1058" s="236"/>
      <c r="AG1058" s="236"/>
      <c r="AH1058" s="236"/>
      <c r="AI1058" s="236"/>
      <c r="AJ1058" s="236"/>
      <c r="AK1058" s="236"/>
      <c r="AL1058" s="260" t="str">
        <f t="shared" si="138"/>
        <v>нет</v>
      </c>
      <c r="AM1058" s="260" t="str">
        <f t="shared" si="140"/>
        <v>нет</v>
      </c>
      <c r="AN1058" s="260">
        <f t="shared" si="137"/>
        <v>0</v>
      </c>
      <c r="AO1058" s="260" t="e">
        <f t="shared" si="139"/>
        <v>#VALUE!</v>
      </c>
    </row>
    <row r="1059" spans="1:41">
      <c r="A1059" s="264" t="e">
        <f t="shared" si="141"/>
        <v>#VALUE!</v>
      </c>
      <c r="B1059" s="243">
        <v>1056</v>
      </c>
      <c r="C1059" s="244"/>
      <c r="D1059" s="259" t="str">
        <f t="shared" si="134"/>
        <v/>
      </c>
      <c r="E1059" s="236"/>
      <c r="F1059" s="236"/>
      <c r="G1059" s="244"/>
      <c r="H1059" s="259" t="str">
        <f t="shared" si="135"/>
        <v/>
      </c>
      <c r="I1059" s="236"/>
      <c r="J1059" s="236"/>
      <c r="K1059" s="236"/>
      <c r="L1059" s="236"/>
      <c r="M1059" s="311">
        <f t="shared" si="136"/>
        <v>0</v>
      </c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60" t="str">
        <f t="shared" si="138"/>
        <v>нет</v>
      </c>
      <c r="AM1059" s="260" t="str">
        <f t="shared" si="140"/>
        <v>нет</v>
      </c>
      <c r="AN1059" s="260">
        <f t="shared" si="137"/>
        <v>0</v>
      </c>
      <c r="AO1059" s="260" t="e">
        <f t="shared" si="139"/>
        <v>#VALUE!</v>
      </c>
    </row>
    <row r="1060" spans="1:41">
      <c r="A1060" s="264" t="e">
        <f t="shared" si="141"/>
        <v>#VALUE!</v>
      </c>
      <c r="B1060" s="243">
        <v>1057</v>
      </c>
      <c r="C1060" s="244"/>
      <c r="D1060" s="259" t="str">
        <f t="shared" si="134"/>
        <v/>
      </c>
      <c r="E1060" s="236"/>
      <c r="F1060" s="236"/>
      <c r="G1060" s="244"/>
      <c r="H1060" s="259" t="str">
        <f t="shared" si="135"/>
        <v/>
      </c>
      <c r="I1060" s="236"/>
      <c r="J1060" s="236"/>
      <c r="K1060" s="236"/>
      <c r="L1060" s="236"/>
      <c r="M1060" s="311">
        <f t="shared" si="136"/>
        <v>0</v>
      </c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60" t="str">
        <f t="shared" si="138"/>
        <v>нет</v>
      </c>
      <c r="AM1060" s="260" t="str">
        <f t="shared" si="140"/>
        <v>нет</v>
      </c>
      <c r="AN1060" s="260">
        <f t="shared" si="137"/>
        <v>0</v>
      </c>
      <c r="AO1060" s="260" t="e">
        <f t="shared" si="139"/>
        <v>#VALUE!</v>
      </c>
    </row>
    <row r="1061" spans="1:41">
      <c r="A1061" s="264" t="e">
        <f t="shared" si="141"/>
        <v>#VALUE!</v>
      </c>
      <c r="B1061" s="243">
        <v>1058</v>
      </c>
      <c r="C1061" s="244"/>
      <c r="D1061" s="259" t="str">
        <f t="shared" si="134"/>
        <v/>
      </c>
      <c r="E1061" s="236"/>
      <c r="F1061" s="236"/>
      <c r="G1061" s="244"/>
      <c r="H1061" s="259" t="str">
        <f t="shared" si="135"/>
        <v/>
      </c>
      <c r="I1061" s="236"/>
      <c r="J1061" s="236"/>
      <c r="K1061" s="236"/>
      <c r="L1061" s="236"/>
      <c r="M1061" s="311">
        <f t="shared" si="136"/>
        <v>0</v>
      </c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60" t="str">
        <f t="shared" si="138"/>
        <v>нет</v>
      </c>
      <c r="AM1061" s="260" t="str">
        <f t="shared" si="140"/>
        <v>нет</v>
      </c>
      <c r="AN1061" s="260">
        <f t="shared" si="137"/>
        <v>0</v>
      </c>
      <c r="AO1061" s="260" t="e">
        <f t="shared" si="139"/>
        <v>#VALUE!</v>
      </c>
    </row>
    <row r="1062" spans="1:41">
      <c r="A1062" s="264" t="e">
        <f t="shared" si="141"/>
        <v>#VALUE!</v>
      </c>
      <c r="B1062" s="243">
        <v>1059</v>
      </c>
      <c r="C1062" s="244"/>
      <c r="D1062" s="259" t="str">
        <f t="shared" si="134"/>
        <v/>
      </c>
      <c r="E1062" s="236"/>
      <c r="F1062" s="236"/>
      <c r="G1062" s="244"/>
      <c r="H1062" s="259" t="str">
        <f t="shared" si="135"/>
        <v/>
      </c>
      <c r="I1062" s="236"/>
      <c r="J1062" s="236"/>
      <c r="K1062" s="236"/>
      <c r="L1062" s="236"/>
      <c r="M1062" s="311">
        <f t="shared" si="136"/>
        <v>0</v>
      </c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60" t="str">
        <f t="shared" si="138"/>
        <v>нет</v>
      </c>
      <c r="AM1062" s="260" t="str">
        <f t="shared" si="140"/>
        <v>нет</v>
      </c>
      <c r="AN1062" s="260">
        <f t="shared" si="137"/>
        <v>0</v>
      </c>
      <c r="AO1062" s="260" t="e">
        <f t="shared" si="139"/>
        <v>#VALUE!</v>
      </c>
    </row>
    <row r="1063" spans="1:41">
      <c r="A1063" s="264" t="e">
        <f t="shared" si="141"/>
        <v>#VALUE!</v>
      </c>
      <c r="B1063" s="243">
        <v>1060</v>
      </c>
      <c r="C1063" s="244"/>
      <c r="D1063" s="259" t="str">
        <f t="shared" si="134"/>
        <v/>
      </c>
      <c r="E1063" s="236"/>
      <c r="F1063" s="236"/>
      <c r="G1063" s="244"/>
      <c r="H1063" s="259" t="str">
        <f t="shared" si="135"/>
        <v/>
      </c>
      <c r="I1063" s="236"/>
      <c r="J1063" s="236"/>
      <c r="K1063" s="236"/>
      <c r="L1063" s="236"/>
      <c r="M1063" s="311">
        <f t="shared" si="136"/>
        <v>0</v>
      </c>
      <c r="N1063" s="236"/>
      <c r="O1063" s="236"/>
      <c r="P1063" s="236"/>
      <c r="Q1063" s="236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B1063" s="236"/>
      <c r="AC1063" s="236"/>
      <c r="AD1063" s="236"/>
      <c r="AE1063" s="236"/>
      <c r="AF1063" s="236"/>
      <c r="AG1063" s="236"/>
      <c r="AH1063" s="236"/>
      <c r="AI1063" s="236"/>
      <c r="AJ1063" s="236"/>
      <c r="AK1063" s="236"/>
      <c r="AL1063" s="260" t="str">
        <f t="shared" si="138"/>
        <v>нет</v>
      </c>
      <c r="AM1063" s="260" t="str">
        <f t="shared" si="140"/>
        <v>нет</v>
      </c>
      <c r="AN1063" s="260">
        <f t="shared" si="137"/>
        <v>0</v>
      </c>
      <c r="AO1063" s="260" t="e">
        <f t="shared" si="139"/>
        <v>#VALUE!</v>
      </c>
    </row>
    <row r="1064" spans="1:41">
      <c r="A1064" s="264" t="e">
        <f t="shared" si="141"/>
        <v>#VALUE!</v>
      </c>
      <c r="B1064" s="243">
        <v>1061</v>
      </c>
      <c r="C1064" s="244"/>
      <c r="D1064" s="259" t="str">
        <f t="shared" si="134"/>
        <v/>
      </c>
      <c r="E1064" s="236"/>
      <c r="F1064" s="236"/>
      <c r="G1064" s="244"/>
      <c r="H1064" s="259" t="str">
        <f t="shared" si="135"/>
        <v/>
      </c>
      <c r="I1064" s="236"/>
      <c r="J1064" s="236"/>
      <c r="K1064" s="236"/>
      <c r="L1064" s="236"/>
      <c r="M1064" s="311">
        <f t="shared" si="136"/>
        <v>0</v>
      </c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60" t="str">
        <f t="shared" si="138"/>
        <v>нет</v>
      </c>
      <c r="AM1064" s="260" t="str">
        <f t="shared" si="140"/>
        <v>нет</v>
      </c>
      <c r="AN1064" s="260">
        <f t="shared" si="137"/>
        <v>0</v>
      </c>
      <c r="AO1064" s="260" t="e">
        <f t="shared" si="139"/>
        <v>#VALUE!</v>
      </c>
    </row>
    <row r="1065" spans="1:41">
      <c r="A1065" s="264" t="e">
        <f t="shared" si="141"/>
        <v>#VALUE!</v>
      </c>
      <c r="B1065" s="243">
        <v>1062</v>
      </c>
      <c r="C1065" s="244"/>
      <c r="D1065" s="259" t="str">
        <f t="shared" si="134"/>
        <v/>
      </c>
      <c r="E1065" s="236"/>
      <c r="F1065" s="236"/>
      <c r="G1065" s="244"/>
      <c r="H1065" s="259" t="str">
        <f t="shared" si="135"/>
        <v/>
      </c>
      <c r="I1065" s="236"/>
      <c r="J1065" s="236"/>
      <c r="K1065" s="236"/>
      <c r="L1065" s="236"/>
      <c r="M1065" s="311">
        <f t="shared" si="136"/>
        <v>0</v>
      </c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60" t="str">
        <f t="shared" si="138"/>
        <v>нет</v>
      </c>
      <c r="AM1065" s="260" t="str">
        <f t="shared" si="140"/>
        <v>нет</v>
      </c>
      <c r="AN1065" s="260">
        <f t="shared" si="137"/>
        <v>0</v>
      </c>
      <c r="AO1065" s="260" t="e">
        <f t="shared" si="139"/>
        <v>#VALUE!</v>
      </c>
    </row>
    <row r="1066" spans="1:41">
      <c r="A1066" s="264" t="e">
        <f t="shared" si="141"/>
        <v>#VALUE!</v>
      </c>
      <c r="B1066" s="243">
        <v>1063</v>
      </c>
      <c r="C1066" s="244"/>
      <c r="D1066" s="259" t="str">
        <f t="shared" si="134"/>
        <v/>
      </c>
      <c r="E1066" s="236"/>
      <c r="F1066" s="236"/>
      <c r="G1066" s="244"/>
      <c r="H1066" s="259" t="str">
        <f t="shared" si="135"/>
        <v/>
      </c>
      <c r="I1066" s="236"/>
      <c r="J1066" s="236"/>
      <c r="K1066" s="236"/>
      <c r="L1066" s="236"/>
      <c r="M1066" s="311">
        <f t="shared" si="136"/>
        <v>0</v>
      </c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60" t="str">
        <f t="shared" si="138"/>
        <v>нет</v>
      </c>
      <c r="AM1066" s="260" t="str">
        <f t="shared" si="140"/>
        <v>нет</v>
      </c>
      <c r="AN1066" s="260">
        <f t="shared" si="137"/>
        <v>0</v>
      </c>
      <c r="AO1066" s="260" t="e">
        <f t="shared" si="139"/>
        <v>#VALUE!</v>
      </c>
    </row>
    <row r="1067" spans="1:41">
      <c r="A1067" s="264" t="e">
        <f t="shared" si="141"/>
        <v>#VALUE!</v>
      </c>
      <c r="B1067" s="243">
        <v>1064</v>
      </c>
      <c r="C1067" s="244"/>
      <c r="D1067" s="259" t="str">
        <f t="shared" si="134"/>
        <v/>
      </c>
      <c r="E1067" s="236"/>
      <c r="F1067" s="236"/>
      <c r="G1067" s="244"/>
      <c r="H1067" s="259" t="str">
        <f t="shared" si="135"/>
        <v/>
      </c>
      <c r="I1067" s="236"/>
      <c r="J1067" s="236"/>
      <c r="K1067" s="236"/>
      <c r="L1067" s="236"/>
      <c r="M1067" s="311">
        <f t="shared" si="136"/>
        <v>0</v>
      </c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60" t="str">
        <f t="shared" si="138"/>
        <v>нет</v>
      </c>
      <c r="AM1067" s="260" t="str">
        <f t="shared" si="140"/>
        <v>нет</v>
      </c>
      <c r="AN1067" s="260">
        <f t="shared" si="137"/>
        <v>0</v>
      </c>
      <c r="AO1067" s="260" t="e">
        <f t="shared" si="139"/>
        <v>#VALUE!</v>
      </c>
    </row>
    <row r="1068" spans="1:41">
      <c r="A1068" s="264" t="e">
        <f t="shared" si="141"/>
        <v>#VALUE!</v>
      </c>
      <c r="B1068" s="243">
        <v>1065</v>
      </c>
      <c r="C1068" s="244"/>
      <c r="D1068" s="259" t="str">
        <f t="shared" si="134"/>
        <v/>
      </c>
      <c r="E1068" s="236"/>
      <c r="F1068" s="236"/>
      <c r="G1068" s="244"/>
      <c r="H1068" s="259" t="str">
        <f t="shared" si="135"/>
        <v/>
      </c>
      <c r="I1068" s="236"/>
      <c r="J1068" s="236"/>
      <c r="K1068" s="236"/>
      <c r="L1068" s="236"/>
      <c r="M1068" s="311">
        <f t="shared" si="136"/>
        <v>0</v>
      </c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60" t="str">
        <f t="shared" si="138"/>
        <v>нет</v>
      </c>
      <c r="AM1068" s="260" t="str">
        <f t="shared" si="140"/>
        <v>нет</v>
      </c>
      <c r="AN1068" s="260">
        <f t="shared" si="137"/>
        <v>0</v>
      </c>
      <c r="AO1068" s="260" t="e">
        <f t="shared" si="139"/>
        <v>#VALUE!</v>
      </c>
    </row>
    <row r="1069" spans="1:41">
      <c r="A1069" s="264" t="e">
        <f t="shared" si="141"/>
        <v>#VALUE!</v>
      </c>
      <c r="B1069" s="243">
        <v>1066</v>
      </c>
      <c r="C1069" s="244"/>
      <c r="D1069" s="259" t="str">
        <f t="shared" si="134"/>
        <v/>
      </c>
      <c r="E1069" s="236"/>
      <c r="F1069" s="236"/>
      <c r="G1069" s="244"/>
      <c r="H1069" s="259" t="str">
        <f t="shared" si="135"/>
        <v/>
      </c>
      <c r="I1069" s="236"/>
      <c r="J1069" s="236"/>
      <c r="K1069" s="236"/>
      <c r="L1069" s="236"/>
      <c r="M1069" s="311">
        <f t="shared" si="136"/>
        <v>0</v>
      </c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60" t="str">
        <f t="shared" si="138"/>
        <v>нет</v>
      </c>
      <c r="AM1069" s="260" t="str">
        <f t="shared" si="140"/>
        <v>нет</v>
      </c>
      <c r="AN1069" s="260">
        <f t="shared" si="137"/>
        <v>0</v>
      </c>
      <c r="AO1069" s="260" t="e">
        <f t="shared" si="139"/>
        <v>#VALUE!</v>
      </c>
    </row>
    <row r="1070" spans="1:41">
      <c r="A1070" s="264" t="e">
        <f t="shared" si="141"/>
        <v>#VALUE!</v>
      </c>
      <c r="B1070" s="243">
        <v>1067</v>
      </c>
      <c r="C1070" s="244"/>
      <c r="D1070" s="259" t="str">
        <f t="shared" si="134"/>
        <v/>
      </c>
      <c r="E1070" s="236"/>
      <c r="F1070" s="236"/>
      <c r="G1070" s="244"/>
      <c r="H1070" s="259" t="str">
        <f t="shared" si="135"/>
        <v/>
      </c>
      <c r="I1070" s="236"/>
      <c r="J1070" s="236"/>
      <c r="K1070" s="236"/>
      <c r="L1070" s="236"/>
      <c r="M1070" s="311">
        <f t="shared" si="136"/>
        <v>0</v>
      </c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60" t="str">
        <f t="shared" si="138"/>
        <v>нет</v>
      </c>
      <c r="AM1070" s="260" t="str">
        <f t="shared" si="140"/>
        <v>нет</v>
      </c>
      <c r="AN1070" s="260">
        <f t="shared" si="137"/>
        <v>0</v>
      </c>
      <c r="AO1070" s="260" t="e">
        <f t="shared" si="139"/>
        <v>#VALUE!</v>
      </c>
    </row>
    <row r="1071" spans="1:41">
      <c r="A1071" s="264" t="e">
        <f t="shared" si="141"/>
        <v>#VALUE!</v>
      </c>
      <c r="B1071" s="243">
        <v>1068</v>
      </c>
      <c r="C1071" s="244"/>
      <c r="D1071" s="259" t="str">
        <f t="shared" si="134"/>
        <v/>
      </c>
      <c r="E1071" s="236"/>
      <c r="F1071" s="236"/>
      <c r="G1071" s="244"/>
      <c r="H1071" s="259" t="str">
        <f t="shared" si="135"/>
        <v/>
      </c>
      <c r="I1071" s="236"/>
      <c r="J1071" s="236"/>
      <c r="K1071" s="236"/>
      <c r="L1071" s="236"/>
      <c r="M1071" s="311">
        <f t="shared" si="136"/>
        <v>0</v>
      </c>
      <c r="N1071" s="236"/>
      <c r="O1071" s="236"/>
      <c r="P1071" s="236"/>
      <c r="Q1071" s="236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B1071" s="236"/>
      <c r="AC1071" s="236"/>
      <c r="AD1071" s="236"/>
      <c r="AE1071" s="236"/>
      <c r="AF1071" s="236"/>
      <c r="AG1071" s="236"/>
      <c r="AH1071" s="236"/>
      <c r="AI1071" s="236"/>
      <c r="AJ1071" s="236"/>
      <c r="AK1071" s="236"/>
      <c r="AL1071" s="260" t="str">
        <f t="shared" si="138"/>
        <v>нет</v>
      </c>
      <c r="AM1071" s="260" t="str">
        <f t="shared" si="140"/>
        <v>нет</v>
      </c>
      <c r="AN1071" s="260">
        <f t="shared" si="137"/>
        <v>0</v>
      </c>
      <c r="AO1071" s="260" t="e">
        <f t="shared" si="139"/>
        <v>#VALUE!</v>
      </c>
    </row>
    <row r="1072" spans="1:41">
      <c r="A1072" s="264" t="e">
        <f t="shared" si="141"/>
        <v>#VALUE!</v>
      </c>
      <c r="B1072" s="243">
        <v>1069</v>
      </c>
      <c r="C1072" s="244"/>
      <c r="D1072" s="259" t="str">
        <f t="shared" si="134"/>
        <v/>
      </c>
      <c r="E1072" s="236"/>
      <c r="F1072" s="236"/>
      <c r="G1072" s="244"/>
      <c r="H1072" s="259" t="str">
        <f t="shared" si="135"/>
        <v/>
      </c>
      <c r="I1072" s="236"/>
      <c r="J1072" s="236"/>
      <c r="K1072" s="236"/>
      <c r="L1072" s="236"/>
      <c r="M1072" s="311">
        <f t="shared" si="136"/>
        <v>0</v>
      </c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60" t="str">
        <f t="shared" si="138"/>
        <v>нет</v>
      </c>
      <c r="AM1072" s="260" t="str">
        <f t="shared" si="140"/>
        <v>нет</v>
      </c>
      <c r="AN1072" s="260">
        <f t="shared" si="137"/>
        <v>0</v>
      </c>
      <c r="AO1072" s="260" t="e">
        <f t="shared" si="139"/>
        <v>#VALUE!</v>
      </c>
    </row>
    <row r="1073" spans="1:41">
      <c r="A1073" s="264" t="e">
        <f t="shared" si="141"/>
        <v>#VALUE!</v>
      </c>
      <c r="B1073" s="243">
        <v>1070</v>
      </c>
      <c r="C1073" s="244"/>
      <c r="D1073" s="259" t="str">
        <f t="shared" si="134"/>
        <v/>
      </c>
      <c r="E1073" s="236"/>
      <c r="F1073" s="236"/>
      <c r="G1073" s="244"/>
      <c r="H1073" s="259" t="str">
        <f t="shared" si="135"/>
        <v/>
      </c>
      <c r="I1073" s="236"/>
      <c r="J1073" s="236"/>
      <c r="K1073" s="236"/>
      <c r="L1073" s="236"/>
      <c r="M1073" s="311">
        <f t="shared" si="136"/>
        <v>0</v>
      </c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60" t="str">
        <f t="shared" si="138"/>
        <v>нет</v>
      </c>
      <c r="AM1073" s="260" t="str">
        <f t="shared" si="140"/>
        <v>нет</v>
      </c>
      <c r="AN1073" s="260">
        <f t="shared" si="137"/>
        <v>0</v>
      </c>
      <c r="AO1073" s="260" t="e">
        <f t="shared" si="139"/>
        <v>#VALUE!</v>
      </c>
    </row>
    <row r="1074" spans="1:41">
      <c r="A1074" s="264" t="e">
        <f t="shared" si="141"/>
        <v>#VALUE!</v>
      </c>
      <c r="B1074" s="243">
        <v>1071</v>
      </c>
      <c r="C1074" s="244"/>
      <c r="D1074" s="259" t="str">
        <f t="shared" si="134"/>
        <v/>
      </c>
      <c r="E1074" s="236"/>
      <c r="F1074" s="236"/>
      <c r="G1074" s="244"/>
      <c r="H1074" s="259" t="str">
        <f t="shared" si="135"/>
        <v/>
      </c>
      <c r="I1074" s="236"/>
      <c r="J1074" s="236"/>
      <c r="K1074" s="236"/>
      <c r="L1074" s="236"/>
      <c r="M1074" s="311">
        <f t="shared" si="136"/>
        <v>0</v>
      </c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60" t="str">
        <f t="shared" si="138"/>
        <v>нет</v>
      </c>
      <c r="AM1074" s="260" t="str">
        <f t="shared" si="140"/>
        <v>нет</v>
      </c>
      <c r="AN1074" s="260">
        <f t="shared" si="137"/>
        <v>0</v>
      </c>
      <c r="AO1074" s="260" t="e">
        <f t="shared" si="139"/>
        <v>#VALUE!</v>
      </c>
    </row>
    <row r="1075" spans="1:41">
      <c r="A1075" s="264" t="e">
        <f t="shared" si="141"/>
        <v>#VALUE!</v>
      </c>
      <c r="B1075" s="243">
        <v>1072</v>
      </c>
      <c r="C1075" s="244"/>
      <c r="D1075" s="259" t="str">
        <f t="shared" si="134"/>
        <v/>
      </c>
      <c r="E1075" s="236"/>
      <c r="F1075" s="236"/>
      <c r="G1075" s="244"/>
      <c r="H1075" s="259" t="str">
        <f t="shared" si="135"/>
        <v/>
      </c>
      <c r="I1075" s="236"/>
      <c r="J1075" s="236"/>
      <c r="K1075" s="236"/>
      <c r="L1075" s="236"/>
      <c r="M1075" s="311">
        <f t="shared" si="136"/>
        <v>0</v>
      </c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60" t="str">
        <f t="shared" si="138"/>
        <v>нет</v>
      </c>
      <c r="AM1075" s="260" t="str">
        <f t="shared" si="140"/>
        <v>нет</v>
      </c>
      <c r="AN1075" s="260">
        <f t="shared" si="137"/>
        <v>0</v>
      </c>
      <c r="AO1075" s="260" t="e">
        <f t="shared" si="139"/>
        <v>#VALUE!</v>
      </c>
    </row>
    <row r="1076" spans="1:41">
      <c r="A1076" s="264" t="e">
        <f t="shared" si="141"/>
        <v>#VALUE!</v>
      </c>
      <c r="B1076" s="243">
        <v>1073</v>
      </c>
      <c r="C1076" s="244"/>
      <c r="D1076" s="259" t="str">
        <f t="shared" si="134"/>
        <v/>
      </c>
      <c r="E1076" s="236"/>
      <c r="F1076" s="236"/>
      <c r="G1076" s="244"/>
      <c r="H1076" s="259" t="str">
        <f t="shared" si="135"/>
        <v/>
      </c>
      <c r="I1076" s="236"/>
      <c r="J1076" s="236"/>
      <c r="K1076" s="236"/>
      <c r="L1076" s="236"/>
      <c r="M1076" s="311">
        <f t="shared" si="136"/>
        <v>0</v>
      </c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60" t="str">
        <f t="shared" si="138"/>
        <v>нет</v>
      </c>
      <c r="AM1076" s="260" t="str">
        <f t="shared" si="140"/>
        <v>нет</v>
      </c>
      <c r="AN1076" s="260">
        <f t="shared" si="137"/>
        <v>0</v>
      </c>
      <c r="AO1076" s="260" t="e">
        <f t="shared" si="139"/>
        <v>#VALUE!</v>
      </c>
    </row>
    <row r="1077" spans="1:41">
      <c r="A1077" s="264" t="e">
        <f t="shared" si="141"/>
        <v>#VALUE!</v>
      </c>
      <c r="B1077" s="243">
        <v>1074</v>
      </c>
      <c r="C1077" s="244"/>
      <c r="D1077" s="259" t="str">
        <f t="shared" si="134"/>
        <v/>
      </c>
      <c r="E1077" s="236"/>
      <c r="F1077" s="236"/>
      <c r="G1077" s="244"/>
      <c r="H1077" s="259" t="str">
        <f t="shared" si="135"/>
        <v/>
      </c>
      <c r="I1077" s="236"/>
      <c r="J1077" s="236"/>
      <c r="K1077" s="236"/>
      <c r="L1077" s="236"/>
      <c r="M1077" s="311">
        <f t="shared" si="136"/>
        <v>0</v>
      </c>
      <c r="N1077" s="236"/>
      <c r="O1077" s="236"/>
      <c r="P1077" s="236"/>
      <c r="Q1077" s="236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B1077" s="236"/>
      <c r="AC1077" s="236"/>
      <c r="AD1077" s="236"/>
      <c r="AE1077" s="236"/>
      <c r="AF1077" s="236"/>
      <c r="AG1077" s="236"/>
      <c r="AH1077" s="236"/>
      <c r="AI1077" s="236"/>
      <c r="AJ1077" s="236"/>
      <c r="AK1077" s="236"/>
      <c r="AL1077" s="260" t="str">
        <f t="shared" si="138"/>
        <v>нет</v>
      </c>
      <c r="AM1077" s="260" t="str">
        <f t="shared" si="140"/>
        <v>нет</v>
      </c>
      <c r="AN1077" s="260">
        <f t="shared" si="137"/>
        <v>0</v>
      </c>
      <c r="AO1077" s="260" t="e">
        <f t="shared" si="139"/>
        <v>#VALUE!</v>
      </c>
    </row>
    <row r="1078" spans="1:41">
      <c r="A1078" s="264" t="e">
        <f t="shared" si="141"/>
        <v>#VALUE!</v>
      </c>
      <c r="B1078" s="243">
        <v>1075</v>
      </c>
      <c r="C1078" s="244"/>
      <c r="D1078" s="259" t="str">
        <f t="shared" si="134"/>
        <v/>
      </c>
      <c r="E1078" s="236"/>
      <c r="F1078" s="236"/>
      <c r="G1078" s="244"/>
      <c r="H1078" s="259" t="str">
        <f t="shared" si="135"/>
        <v/>
      </c>
      <c r="I1078" s="236"/>
      <c r="J1078" s="236"/>
      <c r="K1078" s="236"/>
      <c r="L1078" s="236"/>
      <c r="M1078" s="311">
        <f t="shared" si="136"/>
        <v>0</v>
      </c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60" t="str">
        <f t="shared" si="138"/>
        <v>нет</v>
      </c>
      <c r="AM1078" s="260" t="str">
        <f t="shared" si="140"/>
        <v>нет</v>
      </c>
      <c r="AN1078" s="260">
        <f t="shared" si="137"/>
        <v>0</v>
      </c>
      <c r="AO1078" s="260" t="e">
        <f t="shared" si="139"/>
        <v>#VALUE!</v>
      </c>
    </row>
    <row r="1079" spans="1:41">
      <c r="A1079" s="264" t="e">
        <f t="shared" si="141"/>
        <v>#VALUE!</v>
      </c>
      <c r="B1079" s="243">
        <v>1076</v>
      </c>
      <c r="C1079" s="244"/>
      <c r="D1079" s="259" t="str">
        <f t="shared" si="134"/>
        <v/>
      </c>
      <c r="E1079" s="236"/>
      <c r="F1079" s="236"/>
      <c r="G1079" s="244"/>
      <c r="H1079" s="259" t="str">
        <f t="shared" si="135"/>
        <v/>
      </c>
      <c r="I1079" s="236"/>
      <c r="J1079" s="236"/>
      <c r="K1079" s="236"/>
      <c r="L1079" s="236"/>
      <c r="M1079" s="311">
        <f t="shared" si="136"/>
        <v>0</v>
      </c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60" t="str">
        <f t="shared" si="138"/>
        <v>нет</v>
      </c>
      <c r="AM1079" s="260" t="str">
        <f t="shared" si="140"/>
        <v>нет</v>
      </c>
      <c r="AN1079" s="260">
        <f t="shared" si="137"/>
        <v>0</v>
      </c>
      <c r="AO1079" s="260" t="e">
        <f t="shared" si="139"/>
        <v>#VALUE!</v>
      </c>
    </row>
    <row r="1080" spans="1:41">
      <c r="A1080" s="264" t="e">
        <f t="shared" si="141"/>
        <v>#VALUE!</v>
      </c>
      <c r="B1080" s="243">
        <v>1077</v>
      </c>
      <c r="C1080" s="244"/>
      <c r="D1080" s="259" t="str">
        <f t="shared" si="134"/>
        <v/>
      </c>
      <c r="E1080" s="236"/>
      <c r="F1080" s="236"/>
      <c r="G1080" s="244"/>
      <c r="H1080" s="259" t="str">
        <f t="shared" si="135"/>
        <v/>
      </c>
      <c r="I1080" s="236"/>
      <c r="J1080" s="236"/>
      <c r="K1080" s="236"/>
      <c r="L1080" s="236"/>
      <c r="M1080" s="311">
        <f t="shared" si="136"/>
        <v>0</v>
      </c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60" t="str">
        <f t="shared" si="138"/>
        <v>нет</v>
      </c>
      <c r="AM1080" s="260" t="str">
        <f t="shared" si="140"/>
        <v>нет</v>
      </c>
      <c r="AN1080" s="260">
        <f t="shared" si="137"/>
        <v>0</v>
      </c>
      <c r="AO1080" s="260" t="e">
        <f t="shared" si="139"/>
        <v>#VALUE!</v>
      </c>
    </row>
    <row r="1081" spans="1:41">
      <c r="A1081" s="264" t="e">
        <f t="shared" si="141"/>
        <v>#VALUE!</v>
      </c>
      <c r="B1081" s="243">
        <v>1078</v>
      </c>
      <c r="C1081" s="244"/>
      <c r="D1081" s="259" t="str">
        <f t="shared" si="134"/>
        <v/>
      </c>
      <c r="E1081" s="236"/>
      <c r="F1081" s="236"/>
      <c r="G1081" s="244"/>
      <c r="H1081" s="259" t="str">
        <f t="shared" si="135"/>
        <v/>
      </c>
      <c r="I1081" s="236"/>
      <c r="J1081" s="236"/>
      <c r="K1081" s="236"/>
      <c r="L1081" s="236"/>
      <c r="M1081" s="311">
        <f t="shared" si="136"/>
        <v>0</v>
      </c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60" t="str">
        <f t="shared" si="138"/>
        <v>нет</v>
      </c>
      <c r="AM1081" s="260" t="str">
        <f t="shared" si="140"/>
        <v>нет</v>
      </c>
      <c r="AN1081" s="260">
        <f t="shared" si="137"/>
        <v>0</v>
      </c>
      <c r="AO1081" s="260" t="e">
        <f t="shared" si="139"/>
        <v>#VALUE!</v>
      </c>
    </row>
    <row r="1082" spans="1:41">
      <c r="A1082" s="264" t="e">
        <f t="shared" si="141"/>
        <v>#VALUE!</v>
      </c>
      <c r="B1082" s="243">
        <v>1079</v>
      </c>
      <c r="C1082" s="244"/>
      <c r="D1082" s="259" t="str">
        <f t="shared" si="134"/>
        <v/>
      </c>
      <c r="E1082" s="236"/>
      <c r="F1082" s="236"/>
      <c r="G1082" s="244"/>
      <c r="H1082" s="259" t="str">
        <f t="shared" si="135"/>
        <v/>
      </c>
      <c r="I1082" s="236"/>
      <c r="J1082" s="236"/>
      <c r="K1082" s="236"/>
      <c r="L1082" s="236"/>
      <c r="M1082" s="311">
        <f t="shared" si="136"/>
        <v>0</v>
      </c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60" t="str">
        <f t="shared" si="138"/>
        <v>нет</v>
      </c>
      <c r="AM1082" s="260" t="str">
        <f t="shared" si="140"/>
        <v>нет</v>
      </c>
      <c r="AN1082" s="260">
        <f t="shared" si="137"/>
        <v>0</v>
      </c>
      <c r="AO1082" s="260" t="e">
        <f t="shared" si="139"/>
        <v>#VALUE!</v>
      </c>
    </row>
    <row r="1083" spans="1:41">
      <c r="A1083" s="264" t="e">
        <f t="shared" si="141"/>
        <v>#VALUE!</v>
      </c>
      <c r="B1083" s="243">
        <v>1080</v>
      </c>
      <c r="C1083" s="244"/>
      <c r="D1083" s="259" t="str">
        <f t="shared" si="134"/>
        <v/>
      </c>
      <c r="E1083" s="236"/>
      <c r="F1083" s="236"/>
      <c r="G1083" s="244"/>
      <c r="H1083" s="259" t="str">
        <f t="shared" si="135"/>
        <v/>
      </c>
      <c r="I1083" s="236"/>
      <c r="J1083" s="236"/>
      <c r="K1083" s="236"/>
      <c r="L1083" s="236"/>
      <c r="M1083" s="311">
        <f t="shared" si="136"/>
        <v>0</v>
      </c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60" t="str">
        <f t="shared" si="138"/>
        <v>нет</v>
      </c>
      <c r="AM1083" s="260" t="str">
        <f t="shared" si="140"/>
        <v>нет</v>
      </c>
      <c r="AN1083" s="260">
        <f t="shared" si="137"/>
        <v>0</v>
      </c>
      <c r="AO1083" s="260" t="e">
        <f t="shared" si="139"/>
        <v>#VALUE!</v>
      </c>
    </row>
    <row r="1084" spans="1:41">
      <c r="A1084" s="264" t="e">
        <f t="shared" si="141"/>
        <v>#VALUE!</v>
      </c>
      <c r="B1084" s="243">
        <v>1081</v>
      </c>
      <c r="C1084" s="244"/>
      <c r="D1084" s="259" t="str">
        <f t="shared" si="134"/>
        <v/>
      </c>
      <c r="E1084" s="236"/>
      <c r="F1084" s="236"/>
      <c r="G1084" s="244"/>
      <c r="H1084" s="259" t="str">
        <f t="shared" si="135"/>
        <v/>
      </c>
      <c r="I1084" s="236"/>
      <c r="J1084" s="236"/>
      <c r="K1084" s="236"/>
      <c r="L1084" s="236"/>
      <c r="M1084" s="311">
        <f t="shared" si="136"/>
        <v>0</v>
      </c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60" t="str">
        <f t="shared" si="138"/>
        <v>нет</v>
      </c>
      <c r="AM1084" s="260" t="str">
        <f t="shared" si="140"/>
        <v>нет</v>
      </c>
      <c r="AN1084" s="260">
        <f t="shared" si="137"/>
        <v>0</v>
      </c>
      <c r="AO1084" s="260" t="e">
        <f t="shared" si="139"/>
        <v>#VALUE!</v>
      </c>
    </row>
    <row r="1085" spans="1:41">
      <c r="A1085" s="264" t="e">
        <f t="shared" si="141"/>
        <v>#VALUE!</v>
      </c>
      <c r="B1085" s="243">
        <v>1082</v>
      </c>
      <c r="C1085" s="244"/>
      <c r="D1085" s="259" t="str">
        <f t="shared" si="134"/>
        <v/>
      </c>
      <c r="E1085" s="236"/>
      <c r="F1085" s="236"/>
      <c r="G1085" s="244"/>
      <c r="H1085" s="259" t="str">
        <f t="shared" si="135"/>
        <v/>
      </c>
      <c r="I1085" s="236"/>
      <c r="J1085" s="236"/>
      <c r="K1085" s="236"/>
      <c r="L1085" s="236"/>
      <c r="M1085" s="311">
        <f t="shared" si="136"/>
        <v>0</v>
      </c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60" t="str">
        <f t="shared" si="138"/>
        <v>нет</v>
      </c>
      <c r="AM1085" s="260" t="str">
        <f t="shared" si="140"/>
        <v>нет</v>
      </c>
      <c r="AN1085" s="260">
        <f t="shared" si="137"/>
        <v>0</v>
      </c>
      <c r="AO1085" s="260" t="e">
        <f t="shared" si="139"/>
        <v>#VALUE!</v>
      </c>
    </row>
    <row r="1086" spans="1:41">
      <c r="A1086" s="264" t="e">
        <f t="shared" si="141"/>
        <v>#VALUE!</v>
      </c>
      <c r="B1086" s="243">
        <v>1083</v>
      </c>
      <c r="C1086" s="244"/>
      <c r="D1086" s="259" t="str">
        <f t="shared" si="134"/>
        <v/>
      </c>
      <c r="E1086" s="236"/>
      <c r="F1086" s="236"/>
      <c r="G1086" s="244"/>
      <c r="H1086" s="259" t="str">
        <f t="shared" si="135"/>
        <v/>
      </c>
      <c r="I1086" s="236"/>
      <c r="J1086" s="236"/>
      <c r="K1086" s="236"/>
      <c r="L1086" s="236"/>
      <c r="M1086" s="311">
        <f t="shared" si="136"/>
        <v>0</v>
      </c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60" t="str">
        <f t="shared" si="138"/>
        <v>нет</v>
      </c>
      <c r="AM1086" s="260" t="str">
        <f t="shared" si="140"/>
        <v>нет</v>
      </c>
      <c r="AN1086" s="260">
        <f t="shared" si="137"/>
        <v>0</v>
      </c>
      <c r="AO1086" s="260" t="e">
        <f t="shared" si="139"/>
        <v>#VALUE!</v>
      </c>
    </row>
    <row r="1087" spans="1:41">
      <c r="A1087" s="264" t="e">
        <f t="shared" si="141"/>
        <v>#VALUE!</v>
      </c>
      <c r="B1087" s="243">
        <v>1084</v>
      </c>
      <c r="C1087" s="244"/>
      <c r="D1087" s="259" t="str">
        <f t="shared" ref="D1087:D1150" si="142">IFERROR(VLOOKUP(C1087,msu,2,0),"")</f>
        <v/>
      </c>
      <c r="E1087" s="236"/>
      <c r="F1087" s="236"/>
      <c r="G1087" s="244"/>
      <c r="H1087" s="259" t="str">
        <f t="shared" ref="H1087:H1150" si="143">IFERROR(VLOOKUP(G1087,oo,2,0),"")</f>
        <v/>
      </c>
      <c r="I1087" s="236"/>
      <c r="J1087" s="236"/>
      <c r="K1087" s="236"/>
      <c r="L1087" s="236"/>
      <c r="M1087" s="311">
        <f t="shared" ref="M1087:M1150" si="144">COUNTA(N1087:AK1087)</f>
        <v>0</v>
      </c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60" t="str">
        <f t="shared" si="138"/>
        <v>нет</v>
      </c>
      <c r="AM1087" s="260" t="str">
        <f t="shared" si="140"/>
        <v>нет</v>
      </c>
      <c r="AN1087" s="260">
        <f t="shared" ref="AN1087:AN1150" si="145">COUNTIF(N1087:AK1087,"призер")+COUNTIF(N1087:AK1087,"победитель")</f>
        <v>0</v>
      </c>
      <c r="AO1087" s="260" t="e">
        <f t="shared" si="139"/>
        <v>#VALUE!</v>
      </c>
    </row>
    <row r="1088" spans="1:41">
      <c r="A1088" s="264" t="e">
        <f t="shared" si="141"/>
        <v>#VALUE!</v>
      </c>
      <c r="B1088" s="243">
        <v>1085</v>
      </c>
      <c r="C1088" s="244"/>
      <c r="D1088" s="259" t="str">
        <f t="shared" si="142"/>
        <v/>
      </c>
      <c r="E1088" s="236"/>
      <c r="F1088" s="236"/>
      <c r="G1088" s="244"/>
      <c r="H1088" s="259" t="str">
        <f t="shared" si="143"/>
        <v/>
      </c>
      <c r="I1088" s="236"/>
      <c r="J1088" s="236"/>
      <c r="K1088" s="236"/>
      <c r="L1088" s="236"/>
      <c r="M1088" s="311">
        <f t="shared" si="144"/>
        <v>0</v>
      </c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60" t="str">
        <f t="shared" si="138"/>
        <v>нет</v>
      </c>
      <c r="AM1088" s="260" t="str">
        <f t="shared" si="140"/>
        <v>нет</v>
      </c>
      <c r="AN1088" s="260">
        <f t="shared" si="145"/>
        <v>0</v>
      </c>
      <c r="AO1088" s="260" t="e">
        <f t="shared" si="139"/>
        <v>#VALUE!</v>
      </c>
    </row>
    <row r="1089" spans="1:41">
      <c r="A1089" s="264" t="e">
        <f t="shared" si="141"/>
        <v>#VALUE!</v>
      </c>
      <c r="B1089" s="243">
        <v>1086</v>
      </c>
      <c r="C1089" s="244"/>
      <c r="D1089" s="259" t="str">
        <f t="shared" si="142"/>
        <v/>
      </c>
      <c r="E1089" s="236"/>
      <c r="F1089" s="236"/>
      <c r="G1089" s="244"/>
      <c r="H1089" s="259" t="str">
        <f t="shared" si="143"/>
        <v/>
      </c>
      <c r="I1089" s="236"/>
      <c r="J1089" s="236"/>
      <c r="K1089" s="236"/>
      <c r="L1089" s="236"/>
      <c r="M1089" s="311">
        <f t="shared" si="144"/>
        <v>0</v>
      </c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60" t="str">
        <f t="shared" si="138"/>
        <v>нет</v>
      </c>
      <c r="AM1089" s="260" t="str">
        <f t="shared" si="140"/>
        <v>нет</v>
      </c>
      <c r="AN1089" s="260">
        <f t="shared" si="145"/>
        <v>0</v>
      </c>
      <c r="AO1089" s="260" t="e">
        <f t="shared" si="139"/>
        <v>#VALUE!</v>
      </c>
    </row>
    <row r="1090" spans="1:41">
      <c r="A1090" s="264" t="e">
        <f t="shared" si="141"/>
        <v>#VALUE!</v>
      </c>
      <c r="B1090" s="243">
        <v>1087</v>
      </c>
      <c r="C1090" s="244"/>
      <c r="D1090" s="259" t="str">
        <f t="shared" si="142"/>
        <v/>
      </c>
      <c r="E1090" s="236"/>
      <c r="F1090" s="236"/>
      <c r="G1090" s="244"/>
      <c r="H1090" s="259" t="str">
        <f t="shared" si="143"/>
        <v/>
      </c>
      <c r="I1090" s="236"/>
      <c r="J1090" s="236"/>
      <c r="K1090" s="236"/>
      <c r="L1090" s="236"/>
      <c r="M1090" s="311">
        <f t="shared" si="144"/>
        <v>0</v>
      </c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60" t="str">
        <f t="shared" si="138"/>
        <v>нет</v>
      </c>
      <c r="AM1090" s="260" t="str">
        <f t="shared" si="140"/>
        <v>нет</v>
      </c>
      <c r="AN1090" s="260">
        <f t="shared" si="145"/>
        <v>0</v>
      </c>
      <c r="AO1090" s="260" t="e">
        <f t="shared" si="139"/>
        <v>#VALUE!</v>
      </c>
    </row>
    <row r="1091" spans="1:41">
      <c r="A1091" s="264" t="e">
        <f t="shared" si="141"/>
        <v>#VALUE!</v>
      </c>
      <c r="B1091" s="243">
        <v>1088</v>
      </c>
      <c r="C1091" s="244"/>
      <c r="D1091" s="259" t="str">
        <f t="shared" si="142"/>
        <v/>
      </c>
      <c r="E1091" s="236"/>
      <c r="F1091" s="236"/>
      <c r="G1091" s="244"/>
      <c r="H1091" s="259" t="str">
        <f t="shared" si="143"/>
        <v/>
      </c>
      <c r="I1091" s="236"/>
      <c r="J1091" s="236"/>
      <c r="K1091" s="236"/>
      <c r="L1091" s="236"/>
      <c r="M1091" s="311">
        <f t="shared" si="144"/>
        <v>0</v>
      </c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60" t="str">
        <f t="shared" si="138"/>
        <v>нет</v>
      </c>
      <c r="AM1091" s="260" t="str">
        <f t="shared" si="140"/>
        <v>нет</v>
      </c>
      <c r="AN1091" s="260">
        <f t="shared" si="145"/>
        <v>0</v>
      </c>
      <c r="AO1091" s="260" t="e">
        <f t="shared" si="139"/>
        <v>#VALUE!</v>
      </c>
    </row>
    <row r="1092" spans="1:41">
      <c r="A1092" s="264" t="e">
        <f t="shared" si="141"/>
        <v>#VALUE!</v>
      </c>
      <c r="B1092" s="243">
        <v>1089</v>
      </c>
      <c r="C1092" s="244"/>
      <c r="D1092" s="259" t="str">
        <f t="shared" si="142"/>
        <v/>
      </c>
      <c r="E1092" s="236"/>
      <c r="F1092" s="236"/>
      <c r="G1092" s="244"/>
      <c r="H1092" s="259" t="str">
        <f t="shared" si="143"/>
        <v/>
      </c>
      <c r="I1092" s="236"/>
      <c r="J1092" s="236"/>
      <c r="K1092" s="236"/>
      <c r="L1092" s="236"/>
      <c r="M1092" s="311">
        <f t="shared" si="144"/>
        <v>0</v>
      </c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60" t="str">
        <f t="shared" si="138"/>
        <v>нет</v>
      </c>
      <c r="AM1092" s="260" t="str">
        <f t="shared" si="140"/>
        <v>нет</v>
      </c>
      <c r="AN1092" s="260">
        <f t="shared" si="145"/>
        <v>0</v>
      </c>
      <c r="AO1092" s="260" t="e">
        <f t="shared" si="139"/>
        <v>#VALUE!</v>
      </c>
    </row>
    <row r="1093" spans="1:41">
      <c r="A1093" s="264" t="e">
        <f t="shared" si="141"/>
        <v>#VALUE!</v>
      </c>
      <c r="B1093" s="243">
        <v>1090</v>
      </c>
      <c r="C1093" s="244"/>
      <c r="D1093" s="259" t="str">
        <f t="shared" si="142"/>
        <v/>
      </c>
      <c r="E1093" s="236"/>
      <c r="F1093" s="236"/>
      <c r="G1093" s="244"/>
      <c r="H1093" s="259" t="str">
        <f t="shared" si="143"/>
        <v/>
      </c>
      <c r="I1093" s="236"/>
      <c r="J1093" s="236"/>
      <c r="K1093" s="236"/>
      <c r="L1093" s="236"/>
      <c r="M1093" s="311">
        <f t="shared" si="144"/>
        <v>0</v>
      </c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60" t="str">
        <f t="shared" ref="AL1093:AL1156" si="146">IF($I1093&lt;5,"нет",IF($I1093&gt;9,"нет","да"))</f>
        <v>нет</v>
      </c>
      <c r="AM1093" s="260" t="str">
        <f t="shared" si="140"/>
        <v>нет</v>
      </c>
      <c r="AN1093" s="260">
        <f t="shared" si="145"/>
        <v>0</v>
      </c>
      <c r="AO1093" s="260" t="e">
        <f t="shared" ref="AO1093:AO1156" si="147">IF(LEN(G1093)=5,LEFT(G1093,1)+100,LEFT(G1093,2)+100)</f>
        <v>#VALUE!</v>
      </c>
    </row>
    <row r="1094" spans="1:41">
      <c r="A1094" s="264" t="e">
        <f t="shared" si="141"/>
        <v>#VALUE!</v>
      </c>
      <c r="B1094" s="243">
        <v>1091</v>
      </c>
      <c r="C1094" s="244"/>
      <c r="D1094" s="259" t="str">
        <f t="shared" si="142"/>
        <v/>
      </c>
      <c r="E1094" s="236"/>
      <c r="F1094" s="236"/>
      <c r="G1094" s="244"/>
      <c r="H1094" s="259" t="str">
        <f t="shared" si="143"/>
        <v/>
      </c>
      <c r="I1094" s="236"/>
      <c r="J1094" s="236"/>
      <c r="K1094" s="236"/>
      <c r="L1094" s="236"/>
      <c r="M1094" s="311">
        <f t="shared" si="144"/>
        <v>0</v>
      </c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60" t="str">
        <f t="shared" si="146"/>
        <v>нет</v>
      </c>
      <c r="AM1094" s="260" t="str">
        <f t="shared" ref="AM1094:AM1157" si="148">IF($I1094&lt;=9,"нет","да")</f>
        <v>нет</v>
      </c>
      <c r="AN1094" s="260">
        <f t="shared" si="145"/>
        <v>0</v>
      </c>
      <c r="AO1094" s="260" t="e">
        <f t="shared" si="147"/>
        <v>#VALUE!</v>
      </c>
    </row>
    <row r="1095" spans="1:41">
      <c r="A1095" s="264" t="e">
        <f t="shared" si="141"/>
        <v>#VALUE!</v>
      </c>
      <c r="B1095" s="243">
        <v>1092</v>
      </c>
      <c r="C1095" s="244"/>
      <c r="D1095" s="259" t="str">
        <f t="shared" si="142"/>
        <v/>
      </c>
      <c r="E1095" s="236"/>
      <c r="F1095" s="236"/>
      <c r="G1095" s="244"/>
      <c r="H1095" s="259" t="str">
        <f t="shared" si="143"/>
        <v/>
      </c>
      <c r="I1095" s="236"/>
      <c r="J1095" s="236"/>
      <c r="K1095" s="236"/>
      <c r="L1095" s="236"/>
      <c r="M1095" s="311">
        <f t="shared" si="144"/>
        <v>0</v>
      </c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60" t="str">
        <f t="shared" si="146"/>
        <v>нет</v>
      </c>
      <c r="AM1095" s="260" t="str">
        <f t="shared" si="148"/>
        <v>нет</v>
      </c>
      <c r="AN1095" s="260">
        <f t="shared" si="145"/>
        <v>0</v>
      </c>
      <c r="AO1095" s="260" t="e">
        <f t="shared" si="147"/>
        <v>#VALUE!</v>
      </c>
    </row>
    <row r="1096" spans="1:41">
      <c r="A1096" s="264" t="e">
        <f t="shared" ref="A1096:A1159" si="149">IF($AO1096=$C1096, "Код_ОО+МСУ_верно", "Требуется проверка кода ОО или МСУ, кроме 101, 102,103")</f>
        <v>#VALUE!</v>
      </c>
      <c r="B1096" s="243">
        <v>1093</v>
      </c>
      <c r="C1096" s="244"/>
      <c r="D1096" s="259" t="str">
        <f t="shared" si="142"/>
        <v/>
      </c>
      <c r="E1096" s="236"/>
      <c r="F1096" s="236"/>
      <c r="G1096" s="244"/>
      <c r="H1096" s="259" t="str">
        <f t="shared" si="143"/>
        <v/>
      </c>
      <c r="I1096" s="236"/>
      <c r="J1096" s="236"/>
      <c r="K1096" s="236"/>
      <c r="L1096" s="236"/>
      <c r="M1096" s="311">
        <f t="shared" si="144"/>
        <v>0</v>
      </c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60" t="str">
        <f t="shared" si="146"/>
        <v>нет</v>
      </c>
      <c r="AM1096" s="260" t="str">
        <f t="shared" si="148"/>
        <v>нет</v>
      </c>
      <c r="AN1096" s="260">
        <f t="shared" si="145"/>
        <v>0</v>
      </c>
      <c r="AO1096" s="260" t="e">
        <f t="shared" si="147"/>
        <v>#VALUE!</v>
      </c>
    </row>
    <row r="1097" spans="1:41">
      <c r="A1097" s="264" t="e">
        <f t="shared" si="149"/>
        <v>#VALUE!</v>
      </c>
      <c r="B1097" s="243">
        <v>1094</v>
      </c>
      <c r="C1097" s="244"/>
      <c r="D1097" s="259" t="str">
        <f t="shared" si="142"/>
        <v/>
      </c>
      <c r="E1097" s="236"/>
      <c r="F1097" s="236"/>
      <c r="G1097" s="244"/>
      <c r="H1097" s="259" t="str">
        <f t="shared" si="143"/>
        <v/>
      </c>
      <c r="I1097" s="236"/>
      <c r="J1097" s="236"/>
      <c r="K1097" s="236"/>
      <c r="L1097" s="236"/>
      <c r="M1097" s="311">
        <f t="shared" si="144"/>
        <v>0</v>
      </c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60" t="str">
        <f t="shared" si="146"/>
        <v>нет</v>
      </c>
      <c r="AM1097" s="260" t="str">
        <f t="shared" si="148"/>
        <v>нет</v>
      </c>
      <c r="AN1097" s="260">
        <f t="shared" si="145"/>
        <v>0</v>
      </c>
      <c r="AO1097" s="260" t="e">
        <f t="shared" si="147"/>
        <v>#VALUE!</v>
      </c>
    </row>
    <row r="1098" spans="1:41">
      <c r="A1098" s="264" t="e">
        <f t="shared" si="149"/>
        <v>#VALUE!</v>
      </c>
      <c r="B1098" s="243">
        <v>1095</v>
      </c>
      <c r="C1098" s="244"/>
      <c r="D1098" s="259" t="str">
        <f t="shared" si="142"/>
        <v/>
      </c>
      <c r="E1098" s="236"/>
      <c r="F1098" s="236"/>
      <c r="G1098" s="244"/>
      <c r="H1098" s="259" t="str">
        <f t="shared" si="143"/>
        <v/>
      </c>
      <c r="I1098" s="236"/>
      <c r="J1098" s="236"/>
      <c r="K1098" s="236"/>
      <c r="L1098" s="236"/>
      <c r="M1098" s="311">
        <f t="shared" si="144"/>
        <v>0</v>
      </c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60" t="str">
        <f t="shared" si="146"/>
        <v>нет</v>
      </c>
      <c r="AM1098" s="260" t="str">
        <f t="shared" si="148"/>
        <v>нет</v>
      </c>
      <c r="AN1098" s="260">
        <f t="shared" si="145"/>
        <v>0</v>
      </c>
      <c r="AO1098" s="260" t="e">
        <f t="shared" si="147"/>
        <v>#VALUE!</v>
      </c>
    </row>
    <row r="1099" spans="1:41">
      <c r="A1099" s="264" t="e">
        <f t="shared" si="149"/>
        <v>#VALUE!</v>
      </c>
      <c r="B1099" s="243">
        <v>1096</v>
      </c>
      <c r="C1099" s="244"/>
      <c r="D1099" s="259" t="str">
        <f t="shared" si="142"/>
        <v/>
      </c>
      <c r="E1099" s="236"/>
      <c r="F1099" s="236"/>
      <c r="G1099" s="244"/>
      <c r="H1099" s="259" t="str">
        <f t="shared" si="143"/>
        <v/>
      </c>
      <c r="I1099" s="236"/>
      <c r="J1099" s="236"/>
      <c r="K1099" s="236"/>
      <c r="L1099" s="236"/>
      <c r="M1099" s="311">
        <f t="shared" si="144"/>
        <v>0</v>
      </c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60" t="str">
        <f t="shared" si="146"/>
        <v>нет</v>
      </c>
      <c r="AM1099" s="260" t="str">
        <f t="shared" si="148"/>
        <v>нет</v>
      </c>
      <c r="AN1099" s="260">
        <f t="shared" si="145"/>
        <v>0</v>
      </c>
      <c r="AO1099" s="260" t="e">
        <f t="shared" si="147"/>
        <v>#VALUE!</v>
      </c>
    </row>
    <row r="1100" spans="1:41">
      <c r="A1100" s="264" t="e">
        <f t="shared" si="149"/>
        <v>#VALUE!</v>
      </c>
      <c r="B1100" s="243">
        <v>1097</v>
      </c>
      <c r="C1100" s="244"/>
      <c r="D1100" s="259" t="str">
        <f t="shared" si="142"/>
        <v/>
      </c>
      <c r="E1100" s="236"/>
      <c r="F1100" s="236"/>
      <c r="G1100" s="244"/>
      <c r="H1100" s="259" t="str">
        <f t="shared" si="143"/>
        <v/>
      </c>
      <c r="I1100" s="236"/>
      <c r="J1100" s="236"/>
      <c r="K1100" s="236"/>
      <c r="L1100" s="236"/>
      <c r="M1100" s="311">
        <f t="shared" si="144"/>
        <v>0</v>
      </c>
      <c r="N1100" s="236"/>
      <c r="O1100" s="236"/>
      <c r="P1100" s="236"/>
      <c r="Q1100" s="236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B1100" s="236"/>
      <c r="AC1100" s="236"/>
      <c r="AD1100" s="236"/>
      <c r="AE1100" s="236"/>
      <c r="AF1100" s="236"/>
      <c r="AG1100" s="236"/>
      <c r="AH1100" s="236"/>
      <c r="AI1100" s="236"/>
      <c r="AJ1100" s="236"/>
      <c r="AK1100" s="236"/>
      <c r="AL1100" s="260" t="str">
        <f t="shared" si="146"/>
        <v>нет</v>
      </c>
      <c r="AM1100" s="260" t="str">
        <f t="shared" si="148"/>
        <v>нет</v>
      </c>
      <c r="AN1100" s="260">
        <f t="shared" si="145"/>
        <v>0</v>
      </c>
      <c r="AO1100" s="260" t="e">
        <f t="shared" si="147"/>
        <v>#VALUE!</v>
      </c>
    </row>
    <row r="1101" spans="1:41">
      <c r="A1101" s="264" t="e">
        <f t="shared" si="149"/>
        <v>#VALUE!</v>
      </c>
      <c r="B1101" s="243">
        <v>1098</v>
      </c>
      <c r="C1101" s="244"/>
      <c r="D1101" s="259" t="str">
        <f t="shared" si="142"/>
        <v/>
      </c>
      <c r="E1101" s="236"/>
      <c r="F1101" s="236"/>
      <c r="G1101" s="244"/>
      <c r="H1101" s="259" t="str">
        <f t="shared" si="143"/>
        <v/>
      </c>
      <c r="I1101" s="236"/>
      <c r="J1101" s="236"/>
      <c r="K1101" s="236"/>
      <c r="L1101" s="236"/>
      <c r="M1101" s="311">
        <f t="shared" si="144"/>
        <v>0</v>
      </c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60" t="str">
        <f t="shared" si="146"/>
        <v>нет</v>
      </c>
      <c r="AM1101" s="260" t="str">
        <f t="shared" si="148"/>
        <v>нет</v>
      </c>
      <c r="AN1101" s="260">
        <f t="shared" si="145"/>
        <v>0</v>
      </c>
      <c r="AO1101" s="260" t="e">
        <f t="shared" si="147"/>
        <v>#VALUE!</v>
      </c>
    </row>
    <row r="1102" spans="1:41">
      <c r="A1102" s="264" t="e">
        <f t="shared" si="149"/>
        <v>#VALUE!</v>
      </c>
      <c r="B1102" s="243">
        <v>1099</v>
      </c>
      <c r="C1102" s="244"/>
      <c r="D1102" s="259" t="str">
        <f t="shared" si="142"/>
        <v/>
      </c>
      <c r="E1102" s="236"/>
      <c r="F1102" s="236"/>
      <c r="G1102" s="244"/>
      <c r="H1102" s="259" t="str">
        <f t="shared" si="143"/>
        <v/>
      </c>
      <c r="I1102" s="236"/>
      <c r="J1102" s="236"/>
      <c r="K1102" s="236"/>
      <c r="L1102" s="236"/>
      <c r="M1102" s="311">
        <f t="shared" si="144"/>
        <v>0</v>
      </c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60" t="str">
        <f t="shared" si="146"/>
        <v>нет</v>
      </c>
      <c r="AM1102" s="260" t="str">
        <f t="shared" si="148"/>
        <v>нет</v>
      </c>
      <c r="AN1102" s="260">
        <f t="shared" si="145"/>
        <v>0</v>
      </c>
      <c r="AO1102" s="260" t="e">
        <f t="shared" si="147"/>
        <v>#VALUE!</v>
      </c>
    </row>
    <row r="1103" spans="1:41">
      <c r="A1103" s="264" t="e">
        <f t="shared" si="149"/>
        <v>#VALUE!</v>
      </c>
      <c r="B1103" s="243">
        <v>1100</v>
      </c>
      <c r="C1103" s="244"/>
      <c r="D1103" s="259" t="str">
        <f t="shared" si="142"/>
        <v/>
      </c>
      <c r="E1103" s="236"/>
      <c r="F1103" s="236"/>
      <c r="G1103" s="244"/>
      <c r="H1103" s="259" t="str">
        <f t="shared" si="143"/>
        <v/>
      </c>
      <c r="I1103" s="236"/>
      <c r="J1103" s="236"/>
      <c r="K1103" s="236"/>
      <c r="L1103" s="236"/>
      <c r="M1103" s="311">
        <f t="shared" si="144"/>
        <v>0</v>
      </c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60" t="str">
        <f t="shared" si="146"/>
        <v>нет</v>
      </c>
      <c r="AM1103" s="260" t="str">
        <f t="shared" si="148"/>
        <v>нет</v>
      </c>
      <c r="AN1103" s="260">
        <f t="shared" si="145"/>
        <v>0</v>
      </c>
      <c r="AO1103" s="260" t="e">
        <f t="shared" si="147"/>
        <v>#VALUE!</v>
      </c>
    </row>
    <row r="1104" spans="1:41">
      <c r="A1104" s="264" t="e">
        <f t="shared" si="149"/>
        <v>#VALUE!</v>
      </c>
      <c r="B1104" s="243">
        <v>1101</v>
      </c>
      <c r="C1104" s="244"/>
      <c r="D1104" s="259" t="str">
        <f t="shared" si="142"/>
        <v/>
      </c>
      <c r="E1104" s="236"/>
      <c r="F1104" s="236"/>
      <c r="G1104" s="244"/>
      <c r="H1104" s="259" t="str">
        <f t="shared" si="143"/>
        <v/>
      </c>
      <c r="I1104" s="236"/>
      <c r="J1104" s="236"/>
      <c r="K1104" s="236"/>
      <c r="L1104" s="236"/>
      <c r="M1104" s="311">
        <f t="shared" si="144"/>
        <v>0</v>
      </c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60" t="str">
        <f t="shared" si="146"/>
        <v>нет</v>
      </c>
      <c r="AM1104" s="260" t="str">
        <f t="shared" si="148"/>
        <v>нет</v>
      </c>
      <c r="AN1104" s="260">
        <f t="shared" si="145"/>
        <v>0</v>
      </c>
      <c r="AO1104" s="260" t="e">
        <f t="shared" si="147"/>
        <v>#VALUE!</v>
      </c>
    </row>
    <row r="1105" spans="1:41">
      <c r="A1105" s="264" t="e">
        <f t="shared" si="149"/>
        <v>#VALUE!</v>
      </c>
      <c r="B1105" s="243">
        <v>1102</v>
      </c>
      <c r="C1105" s="244"/>
      <c r="D1105" s="259" t="str">
        <f t="shared" si="142"/>
        <v/>
      </c>
      <c r="E1105" s="236"/>
      <c r="F1105" s="236"/>
      <c r="G1105" s="244"/>
      <c r="H1105" s="259" t="str">
        <f t="shared" si="143"/>
        <v/>
      </c>
      <c r="I1105" s="236"/>
      <c r="J1105" s="236"/>
      <c r="K1105" s="236"/>
      <c r="L1105" s="236"/>
      <c r="M1105" s="311">
        <f t="shared" si="144"/>
        <v>0</v>
      </c>
      <c r="N1105" s="236"/>
      <c r="O1105" s="236"/>
      <c r="P1105" s="236"/>
      <c r="Q1105" s="236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B1105" s="236"/>
      <c r="AC1105" s="236"/>
      <c r="AD1105" s="236"/>
      <c r="AE1105" s="236"/>
      <c r="AF1105" s="236"/>
      <c r="AG1105" s="236"/>
      <c r="AH1105" s="236"/>
      <c r="AI1105" s="236"/>
      <c r="AJ1105" s="236"/>
      <c r="AK1105" s="236"/>
      <c r="AL1105" s="260" t="str">
        <f t="shared" si="146"/>
        <v>нет</v>
      </c>
      <c r="AM1105" s="260" t="str">
        <f t="shared" si="148"/>
        <v>нет</v>
      </c>
      <c r="AN1105" s="260">
        <f t="shared" si="145"/>
        <v>0</v>
      </c>
      <c r="AO1105" s="260" t="e">
        <f t="shared" si="147"/>
        <v>#VALUE!</v>
      </c>
    </row>
    <row r="1106" spans="1:41">
      <c r="A1106" s="264" t="e">
        <f t="shared" si="149"/>
        <v>#VALUE!</v>
      </c>
      <c r="B1106" s="243">
        <v>1103</v>
      </c>
      <c r="C1106" s="244"/>
      <c r="D1106" s="259" t="str">
        <f t="shared" si="142"/>
        <v/>
      </c>
      <c r="E1106" s="236"/>
      <c r="F1106" s="236"/>
      <c r="G1106" s="244"/>
      <c r="H1106" s="259" t="str">
        <f t="shared" si="143"/>
        <v/>
      </c>
      <c r="I1106" s="236"/>
      <c r="J1106" s="236"/>
      <c r="K1106" s="236"/>
      <c r="L1106" s="236"/>
      <c r="M1106" s="311">
        <f t="shared" si="144"/>
        <v>0</v>
      </c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60" t="str">
        <f t="shared" si="146"/>
        <v>нет</v>
      </c>
      <c r="AM1106" s="260" t="str">
        <f t="shared" si="148"/>
        <v>нет</v>
      </c>
      <c r="AN1106" s="260">
        <f t="shared" si="145"/>
        <v>0</v>
      </c>
      <c r="AO1106" s="260" t="e">
        <f t="shared" si="147"/>
        <v>#VALUE!</v>
      </c>
    </row>
    <row r="1107" spans="1:41">
      <c r="A1107" s="264" t="e">
        <f t="shared" si="149"/>
        <v>#VALUE!</v>
      </c>
      <c r="B1107" s="243">
        <v>1104</v>
      </c>
      <c r="C1107" s="244"/>
      <c r="D1107" s="259" t="str">
        <f t="shared" si="142"/>
        <v/>
      </c>
      <c r="E1107" s="236"/>
      <c r="F1107" s="236"/>
      <c r="G1107" s="244"/>
      <c r="H1107" s="259" t="str">
        <f t="shared" si="143"/>
        <v/>
      </c>
      <c r="I1107" s="236"/>
      <c r="J1107" s="236"/>
      <c r="K1107" s="236"/>
      <c r="L1107" s="236"/>
      <c r="M1107" s="311">
        <f t="shared" si="144"/>
        <v>0</v>
      </c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60" t="str">
        <f t="shared" si="146"/>
        <v>нет</v>
      </c>
      <c r="AM1107" s="260" t="str">
        <f t="shared" si="148"/>
        <v>нет</v>
      </c>
      <c r="AN1107" s="260">
        <f t="shared" si="145"/>
        <v>0</v>
      </c>
      <c r="AO1107" s="260" t="e">
        <f t="shared" si="147"/>
        <v>#VALUE!</v>
      </c>
    </row>
    <row r="1108" spans="1:41">
      <c r="A1108" s="264" t="e">
        <f t="shared" si="149"/>
        <v>#VALUE!</v>
      </c>
      <c r="B1108" s="243">
        <v>1105</v>
      </c>
      <c r="C1108" s="244"/>
      <c r="D1108" s="259" t="str">
        <f t="shared" si="142"/>
        <v/>
      </c>
      <c r="E1108" s="236"/>
      <c r="F1108" s="236"/>
      <c r="G1108" s="244"/>
      <c r="H1108" s="259" t="str">
        <f t="shared" si="143"/>
        <v/>
      </c>
      <c r="I1108" s="236"/>
      <c r="J1108" s="236"/>
      <c r="K1108" s="236"/>
      <c r="L1108" s="236"/>
      <c r="M1108" s="311">
        <f t="shared" si="144"/>
        <v>0</v>
      </c>
      <c r="N1108" s="236"/>
      <c r="O1108" s="236"/>
      <c r="P1108" s="236"/>
      <c r="Q1108" s="236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B1108" s="236"/>
      <c r="AC1108" s="236"/>
      <c r="AD1108" s="236"/>
      <c r="AE1108" s="236"/>
      <c r="AF1108" s="236"/>
      <c r="AG1108" s="236"/>
      <c r="AH1108" s="236"/>
      <c r="AI1108" s="236"/>
      <c r="AJ1108" s="236"/>
      <c r="AK1108" s="236"/>
      <c r="AL1108" s="260" t="str">
        <f t="shared" si="146"/>
        <v>нет</v>
      </c>
      <c r="AM1108" s="260" t="str">
        <f t="shared" si="148"/>
        <v>нет</v>
      </c>
      <c r="AN1108" s="260">
        <f t="shared" si="145"/>
        <v>0</v>
      </c>
      <c r="AO1108" s="260" t="e">
        <f t="shared" si="147"/>
        <v>#VALUE!</v>
      </c>
    </row>
    <row r="1109" spans="1:41">
      <c r="A1109" s="264" t="e">
        <f t="shared" si="149"/>
        <v>#VALUE!</v>
      </c>
      <c r="B1109" s="243">
        <v>1106</v>
      </c>
      <c r="C1109" s="244"/>
      <c r="D1109" s="259" t="str">
        <f t="shared" si="142"/>
        <v/>
      </c>
      <c r="E1109" s="236"/>
      <c r="F1109" s="236"/>
      <c r="G1109" s="244"/>
      <c r="H1109" s="259" t="str">
        <f t="shared" si="143"/>
        <v/>
      </c>
      <c r="I1109" s="236"/>
      <c r="J1109" s="236"/>
      <c r="K1109" s="236"/>
      <c r="L1109" s="236"/>
      <c r="M1109" s="311">
        <f t="shared" si="144"/>
        <v>0</v>
      </c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60" t="str">
        <f t="shared" si="146"/>
        <v>нет</v>
      </c>
      <c r="AM1109" s="260" t="str">
        <f t="shared" si="148"/>
        <v>нет</v>
      </c>
      <c r="AN1109" s="260">
        <f t="shared" si="145"/>
        <v>0</v>
      </c>
      <c r="AO1109" s="260" t="e">
        <f t="shared" si="147"/>
        <v>#VALUE!</v>
      </c>
    </row>
    <row r="1110" spans="1:41">
      <c r="A1110" s="264" t="e">
        <f t="shared" si="149"/>
        <v>#VALUE!</v>
      </c>
      <c r="B1110" s="243">
        <v>1107</v>
      </c>
      <c r="C1110" s="244"/>
      <c r="D1110" s="259" t="str">
        <f t="shared" si="142"/>
        <v/>
      </c>
      <c r="E1110" s="236"/>
      <c r="F1110" s="236"/>
      <c r="G1110" s="244"/>
      <c r="H1110" s="259" t="str">
        <f t="shared" si="143"/>
        <v/>
      </c>
      <c r="I1110" s="236"/>
      <c r="J1110" s="236"/>
      <c r="K1110" s="236"/>
      <c r="L1110" s="236"/>
      <c r="M1110" s="311">
        <f t="shared" si="144"/>
        <v>0</v>
      </c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60" t="str">
        <f t="shared" si="146"/>
        <v>нет</v>
      </c>
      <c r="AM1110" s="260" t="str">
        <f t="shared" si="148"/>
        <v>нет</v>
      </c>
      <c r="AN1110" s="260">
        <f t="shared" si="145"/>
        <v>0</v>
      </c>
      <c r="AO1110" s="260" t="e">
        <f t="shared" si="147"/>
        <v>#VALUE!</v>
      </c>
    </row>
    <row r="1111" spans="1:41">
      <c r="A1111" s="264" t="e">
        <f t="shared" si="149"/>
        <v>#VALUE!</v>
      </c>
      <c r="B1111" s="243">
        <v>1108</v>
      </c>
      <c r="C1111" s="244"/>
      <c r="D1111" s="259" t="str">
        <f t="shared" si="142"/>
        <v/>
      </c>
      <c r="E1111" s="236"/>
      <c r="F1111" s="236"/>
      <c r="G1111" s="244"/>
      <c r="H1111" s="259" t="str">
        <f t="shared" si="143"/>
        <v/>
      </c>
      <c r="I1111" s="236"/>
      <c r="J1111" s="236"/>
      <c r="K1111" s="236"/>
      <c r="L1111" s="236"/>
      <c r="M1111" s="311">
        <f t="shared" si="144"/>
        <v>0</v>
      </c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60" t="str">
        <f t="shared" si="146"/>
        <v>нет</v>
      </c>
      <c r="AM1111" s="260" t="str">
        <f t="shared" si="148"/>
        <v>нет</v>
      </c>
      <c r="AN1111" s="260">
        <f t="shared" si="145"/>
        <v>0</v>
      </c>
      <c r="AO1111" s="260" t="e">
        <f t="shared" si="147"/>
        <v>#VALUE!</v>
      </c>
    </row>
    <row r="1112" spans="1:41">
      <c r="A1112" s="264" t="e">
        <f t="shared" si="149"/>
        <v>#VALUE!</v>
      </c>
      <c r="B1112" s="243">
        <v>1109</v>
      </c>
      <c r="C1112" s="244"/>
      <c r="D1112" s="259" t="str">
        <f t="shared" si="142"/>
        <v/>
      </c>
      <c r="E1112" s="236"/>
      <c r="F1112" s="236"/>
      <c r="G1112" s="244"/>
      <c r="H1112" s="259" t="str">
        <f t="shared" si="143"/>
        <v/>
      </c>
      <c r="I1112" s="236"/>
      <c r="J1112" s="236"/>
      <c r="K1112" s="236"/>
      <c r="L1112" s="236"/>
      <c r="M1112" s="311">
        <f t="shared" si="144"/>
        <v>0</v>
      </c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60" t="str">
        <f t="shared" si="146"/>
        <v>нет</v>
      </c>
      <c r="AM1112" s="260" t="str">
        <f t="shared" si="148"/>
        <v>нет</v>
      </c>
      <c r="AN1112" s="260">
        <f t="shared" si="145"/>
        <v>0</v>
      </c>
      <c r="AO1112" s="260" t="e">
        <f t="shared" si="147"/>
        <v>#VALUE!</v>
      </c>
    </row>
    <row r="1113" spans="1:41">
      <c r="A1113" s="264" t="e">
        <f t="shared" si="149"/>
        <v>#VALUE!</v>
      </c>
      <c r="B1113" s="243">
        <v>1110</v>
      </c>
      <c r="C1113" s="244"/>
      <c r="D1113" s="259" t="str">
        <f t="shared" si="142"/>
        <v/>
      </c>
      <c r="E1113" s="236"/>
      <c r="F1113" s="236"/>
      <c r="G1113" s="244"/>
      <c r="H1113" s="259" t="str">
        <f t="shared" si="143"/>
        <v/>
      </c>
      <c r="I1113" s="236"/>
      <c r="J1113" s="236"/>
      <c r="K1113" s="236"/>
      <c r="L1113" s="236"/>
      <c r="M1113" s="311">
        <f t="shared" si="144"/>
        <v>0</v>
      </c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60" t="str">
        <f t="shared" si="146"/>
        <v>нет</v>
      </c>
      <c r="AM1113" s="260" t="str">
        <f t="shared" si="148"/>
        <v>нет</v>
      </c>
      <c r="AN1113" s="260">
        <f t="shared" si="145"/>
        <v>0</v>
      </c>
      <c r="AO1113" s="260" t="e">
        <f t="shared" si="147"/>
        <v>#VALUE!</v>
      </c>
    </row>
    <row r="1114" spans="1:41">
      <c r="A1114" s="264" t="e">
        <f t="shared" si="149"/>
        <v>#VALUE!</v>
      </c>
      <c r="B1114" s="243">
        <v>1111</v>
      </c>
      <c r="C1114" s="244"/>
      <c r="D1114" s="259" t="str">
        <f t="shared" si="142"/>
        <v/>
      </c>
      <c r="E1114" s="236"/>
      <c r="F1114" s="236"/>
      <c r="G1114" s="244"/>
      <c r="H1114" s="259" t="str">
        <f t="shared" si="143"/>
        <v/>
      </c>
      <c r="I1114" s="236"/>
      <c r="J1114" s="236"/>
      <c r="K1114" s="236"/>
      <c r="L1114" s="236"/>
      <c r="M1114" s="311">
        <f t="shared" si="144"/>
        <v>0</v>
      </c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60" t="str">
        <f t="shared" si="146"/>
        <v>нет</v>
      </c>
      <c r="AM1114" s="260" t="str">
        <f t="shared" si="148"/>
        <v>нет</v>
      </c>
      <c r="AN1114" s="260">
        <f t="shared" si="145"/>
        <v>0</v>
      </c>
      <c r="AO1114" s="260" t="e">
        <f t="shared" si="147"/>
        <v>#VALUE!</v>
      </c>
    </row>
    <row r="1115" spans="1:41">
      <c r="A1115" s="264" t="e">
        <f t="shared" si="149"/>
        <v>#VALUE!</v>
      </c>
      <c r="B1115" s="243">
        <v>1112</v>
      </c>
      <c r="C1115" s="244"/>
      <c r="D1115" s="259" t="str">
        <f t="shared" si="142"/>
        <v/>
      </c>
      <c r="E1115" s="236"/>
      <c r="F1115" s="236"/>
      <c r="G1115" s="244"/>
      <c r="H1115" s="259" t="str">
        <f t="shared" si="143"/>
        <v/>
      </c>
      <c r="I1115" s="236"/>
      <c r="J1115" s="236"/>
      <c r="K1115" s="236"/>
      <c r="L1115" s="236"/>
      <c r="M1115" s="311">
        <f t="shared" si="144"/>
        <v>0</v>
      </c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60" t="str">
        <f t="shared" si="146"/>
        <v>нет</v>
      </c>
      <c r="AM1115" s="260" t="str">
        <f t="shared" si="148"/>
        <v>нет</v>
      </c>
      <c r="AN1115" s="260">
        <f t="shared" si="145"/>
        <v>0</v>
      </c>
      <c r="AO1115" s="260" t="e">
        <f t="shared" si="147"/>
        <v>#VALUE!</v>
      </c>
    </row>
    <row r="1116" spans="1:41">
      <c r="A1116" s="264" t="e">
        <f t="shared" si="149"/>
        <v>#VALUE!</v>
      </c>
      <c r="B1116" s="243">
        <v>1113</v>
      </c>
      <c r="C1116" s="244"/>
      <c r="D1116" s="259" t="str">
        <f t="shared" si="142"/>
        <v/>
      </c>
      <c r="E1116" s="236"/>
      <c r="F1116" s="236"/>
      <c r="G1116" s="244"/>
      <c r="H1116" s="259" t="str">
        <f t="shared" si="143"/>
        <v/>
      </c>
      <c r="I1116" s="236"/>
      <c r="J1116" s="236"/>
      <c r="K1116" s="236"/>
      <c r="L1116" s="236"/>
      <c r="M1116" s="311">
        <f t="shared" si="144"/>
        <v>0</v>
      </c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60" t="str">
        <f t="shared" si="146"/>
        <v>нет</v>
      </c>
      <c r="AM1116" s="260" t="str">
        <f t="shared" si="148"/>
        <v>нет</v>
      </c>
      <c r="AN1116" s="260">
        <f t="shared" si="145"/>
        <v>0</v>
      </c>
      <c r="AO1116" s="260" t="e">
        <f t="shared" si="147"/>
        <v>#VALUE!</v>
      </c>
    </row>
    <row r="1117" spans="1:41">
      <c r="A1117" s="264" t="e">
        <f t="shared" si="149"/>
        <v>#VALUE!</v>
      </c>
      <c r="B1117" s="243">
        <v>1114</v>
      </c>
      <c r="C1117" s="244"/>
      <c r="D1117" s="259" t="str">
        <f t="shared" si="142"/>
        <v/>
      </c>
      <c r="E1117" s="236"/>
      <c r="F1117" s="236"/>
      <c r="G1117" s="244"/>
      <c r="H1117" s="259" t="str">
        <f t="shared" si="143"/>
        <v/>
      </c>
      <c r="I1117" s="236"/>
      <c r="J1117" s="236"/>
      <c r="K1117" s="236"/>
      <c r="L1117" s="236"/>
      <c r="M1117" s="311">
        <f t="shared" si="144"/>
        <v>0</v>
      </c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60" t="str">
        <f t="shared" si="146"/>
        <v>нет</v>
      </c>
      <c r="AM1117" s="260" t="str">
        <f t="shared" si="148"/>
        <v>нет</v>
      </c>
      <c r="AN1117" s="260">
        <f t="shared" si="145"/>
        <v>0</v>
      </c>
      <c r="AO1117" s="260" t="e">
        <f t="shared" si="147"/>
        <v>#VALUE!</v>
      </c>
    </row>
    <row r="1118" spans="1:41">
      <c r="A1118" s="264" t="e">
        <f t="shared" si="149"/>
        <v>#VALUE!</v>
      </c>
      <c r="B1118" s="243">
        <v>1115</v>
      </c>
      <c r="C1118" s="244"/>
      <c r="D1118" s="259" t="str">
        <f t="shared" si="142"/>
        <v/>
      </c>
      <c r="E1118" s="236"/>
      <c r="F1118" s="236"/>
      <c r="G1118" s="244"/>
      <c r="H1118" s="259" t="str">
        <f t="shared" si="143"/>
        <v/>
      </c>
      <c r="I1118" s="236"/>
      <c r="J1118" s="236"/>
      <c r="K1118" s="236"/>
      <c r="L1118" s="236"/>
      <c r="M1118" s="311">
        <f t="shared" si="144"/>
        <v>0</v>
      </c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60" t="str">
        <f t="shared" si="146"/>
        <v>нет</v>
      </c>
      <c r="AM1118" s="260" t="str">
        <f t="shared" si="148"/>
        <v>нет</v>
      </c>
      <c r="AN1118" s="260">
        <f t="shared" si="145"/>
        <v>0</v>
      </c>
      <c r="AO1118" s="260" t="e">
        <f t="shared" si="147"/>
        <v>#VALUE!</v>
      </c>
    </row>
    <row r="1119" spans="1:41">
      <c r="A1119" s="264" t="e">
        <f t="shared" si="149"/>
        <v>#VALUE!</v>
      </c>
      <c r="B1119" s="243">
        <v>1116</v>
      </c>
      <c r="C1119" s="244"/>
      <c r="D1119" s="259" t="str">
        <f t="shared" si="142"/>
        <v/>
      </c>
      <c r="E1119" s="236"/>
      <c r="F1119" s="236"/>
      <c r="G1119" s="244"/>
      <c r="H1119" s="259" t="str">
        <f t="shared" si="143"/>
        <v/>
      </c>
      <c r="I1119" s="236"/>
      <c r="J1119" s="236"/>
      <c r="K1119" s="236"/>
      <c r="L1119" s="236"/>
      <c r="M1119" s="311">
        <f t="shared" si="144"/>
        <v>0</v>
      </c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60" t="str">
        <f t="shared" si="146"/>
        <v>нет</v>
      </c>
      <c r="AM1119" s="260" t="str">
        <f t="shared" si="148"/>
        <v>нет</v>
      </c>
      <c r="AN1119" s="260">
        <f t="shared" si="145"/>
        <v>0</v>
      </c>
      <c r="AO1119" s="260" t="e">
        <f t="shared" si="147"/>
        <v>#VALUE!</v>
      </c>
    </row>
    <row r="1120" spans="1:41">
      <c r="A1120" s="264" t="e">
        <f t="shared" si="149"/>
        <v>#VALUE!</v>
      </c>
      <c r="B1120" s="243">
        <v>1117</v>
      </c>
      <c r="C1120" s="244"/>
      <c r="D1120" s="259" t="str">
        <f t="shared" si="142"/>
        <v/>
      </c>
      <c r="E1120" s="236"/>
      <c r="F1120" s="236"/>
      <c r="G1120" s="244"/>
      <c r="H1120" s="259" t="str">
        <f t="shared" si="143"/>
        <v/>
      </c>
      <c r="I1120" s="236"/>
      <c r="J1120" s="236"/>
      <c r="K1120" s="236"/>
      <c r="L1120" s="236"/>
      <c r="M1120" s="311">
        <f t="shared" si="144"/>
        <v>0</v>
      </c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60" t="str">
        <f t="shared" si="146"/>
        <v>нет</v>
      </c>
      <c r="AM1120" s="260" t="str">
        <f t="shared" si="148"/>
        <v>нет</v>
      </c>
      <c r="AN1120" s="260">
        <f t="shared" si="145"/>
        <v>0</v>
      </c>
      <c r="AO1120" s="260" t="e">
        <f t="shared" si="147"/>
        <v>#VALUE!</v>
      </c>
    </row>
    <row r="1121" spans="1:41">
      <c r="A1121" s="264" t="e">
        <f t="shared" si="149"/>
        <v>#VALUE!</v>
      </c>
      <c r="B1121" s="243">
        <v>1118</v>
      </c>
      <c r="C1121" s="244"/>
      <c r="D1121" s="259" t="str">
        <f t="shared" si="142"/>
        <v/>
      </c>
      <c r="E1121" s="236"/>
      <c r="F1121" s="236"/>
      <c r="G1121" s="244"/>
      <c r="H1121" s="259" t="str">
        <f t="shared" si="143"/>
        <v/>
      </c>
      <c r="I1121" s="236"/>
      <c r="J1121" s="236"/>
      <c r="K1121" s="236"/>
      <c r="L1121" s="236"/>
      <c r="M1121" s="311">
        <f t="shared" si="144"/>
        <v>0</v>
      </c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60" t="str">
        <f t="shared" si="146"/>
        <v>нет</v>
      </c>
      <c r="AM1121" s="260" t="str">
        <f t="shared" si="148"/>
        <v>нет</v>
      </c>
      <c r="AN1121" s="260">
        <f t="shared" si="145"/>
        <v>0</v>
      </c>
      <c r="AO1121" s="260" t="e">
        <f t="shared" si="147"/>
        <v>#VALUE!</v>
      </c>
    </row>
    <row r="1122" spans="1:41">
      <c r="A1122" s="264" t="e">
        <f t="shared" si="149"/>
        <v>#VALUE!</v>
      </c>
      <c r="B1122" s="243">
        <v>1119</v>
      </c>
      <c r="C1122" s="244"/>
      <c r="D1122" s="259" t="str">
        <f t="shared" si="142"/>
        <v/>
      </c>
      <c r="E1122" s="236"/>
      <c r="F1122" s="236"/>
      <c r="G1122" s="244"/>
      <c r="H1122" s="259" t="str">
        <f t="shared" si="143"/>
        <v/>
      </c>
      <c r="I1122" s="236"/>
      <c r="J1122" s="236"/>
      <c r="K1122" s="236"/>
      <c r="L1122" s="236"/>
      <c r="M1122" s="311">
        <f t="shared" si="144"/>
        <v>0</v>
      </c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60" t="str">
        <f t="shared" si="146"/>
        <v>нет</v>
      </c>
      <c r="AM1122" s="260" t="str">
        <f t="shared" si="148"/>
        <v>нет</v>
      </c>
      <c r="AN1122" s="260">
        <f t="shared" si="145"/>
        <v>0</v>
      </c>
      <c r="AO1122" s="260" t="e">
        <f t="shared" si="147"/>
        <v>#VALUE!</v>
      </c>
    </row>
    <row r="1123" spans="1:41">
      <c r="A1123" s="264" t="e">
        <f t="shared" si="149"/>
        <v>#VALUE!</v>
      </c>
      <c r="B1123" s="243">
        <v>1120</v>
      </c>
      <c r="C1123" s="244"/>
      <c r="D1123" s="259" t="str">
        <f t="shared" si="142"/>
        <v/>
      </c>
      <c r="E1123" s="236"/>
      <c r="F1123" s="236"/>
      <c r="G1123" s="244"/>
      <c r="H1123" s="259" t="str">
        <f t="shared" si="143"/>
        <v/>
      </c>
      <c r="I1123" s="236"/>
      <c r="J1123" s="236"/>
      <c r="K1123" s="236"/>
      <c r="L1123" s="236"/>
      <c r="M1123" s="311">
        <f t="shared" si="144"/>
        <v>0</v>
      </c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60" t="str">
        <f t="shared" si="146"/>
        <v>нет</v>
      </c>
      <c r="AM1123" s="260" t="str">
        <f t="shared" si="148"/>
        <v>нет</v>
      </c>
      <c r="AN1123" s="260">
        <f t="shared" si="145"/>
        <v>0</v>
      </c>
      <c r="AO1123" s="260" t="e">
        <f t="shared" si="147"/>
        <v>#VALUE!</v>
      </c>
    </row>
    <row r="1124" spans="1:41">
      <c r="A1124" s="264" t="e">
        <f t="shared" si="149"/>
        <v>#VALUE!</v>
      </c>
      <c r="B1124" s="243">
        <v>1121</v>
      </c>
      <c r="C1124" s="244"/>
      <c r="D1124" s="259" t="str">
        <f t="shared" si="142"/>
        <v/>
      </c>
      <c r="E1124" s="236"/>
      <c r="F1124" s="236"/>
      <c r="G1124" s="244"/>
      <c r="H1124" s="259" t="str">
        <f t="shared" si="143"/>
        <v/>
      </c>
      <c r="I1124" s="236"/>
      <c r="J1124" s="236"/>
      <c r="K1124" s="236"/>
      <c r="L1124" s="236"/>
      <c r="M1124" s="311">
        <f t="shared" si="144"/>
        <v>0</v>
      </c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60" t="str">
        <f t="shared" si="146"/>
        <v>нет</v>
      </c>
      <c r="AM1124" s="260" t="str">
        <f t="shared" si="148"/>
        <v>нет</v>
      </c>
      <c r="AN1124" s="260">
        <f t="shared" si="145"/>
        <v>0</v>
      </c>
      <c r="AO1124" s="260" t="e">
        <f t="shared" si="147"/>
        <v>#VALUE!</v>
      </c>
    </row>
    <row r="1125" spans="1:41">
      <c r="A1125" s="264" t="e">
        <f t="shared" si="149"/>
        <v>#VALUE!</v>
      </c>
      <c r="B1125" s="243">
        <v>1122</v>
      </c>
      <c r="C1125" s="244"/>
      <c r="D1125" s="259" t="str">
        <f t="shared" si="142"/>
        <v/>
      </c>
      <c r="E1125" s="236"/>
      <c r="F1125" s="236"/>
      <c r="G1125" s="244"/>
      <c r="H1125" s="259" t="str">
        <f t="shared" si="143"/>
        <v/>
      </c>
      <c r="I1125" s="236"/>
      <c r="J1125" s="236"/>
      <c r="K1125" s="236"/>
      <c r="L1125" s="236"/>
      <c r="M1125" s="311">
        <f t="shared" si="144"/>
        <v>0</v>
      </c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60" t="str">
        <f t="shared" si="146"/>
        <v>нет</v>
      </c>
      <c r="AM1125" s="260" t="str">
        <f t="shared" si="148"/>
        <v>нет</v>
      </c>
      <c r="AN1125" s="260">
        <f t="shared" si="145"/>
        <v>0</v>
      </c>
      <c r="AO1125" s="260" t="e">
        <f t="shared" si="147"/>
        <v>#VALUE!</v>
      </c>
    </row>
    <row r="1126" spans="1:41">
      <c r="A1126" s="264" t="e">
        <f t="shared" si="149"/>
        <v>#VALUE!</v>
      </c>
      <c r="B1126" s="243">
        <v>1123</v>
      </c>
      <c r="C1126" s="244"/>
      <c r="D1126" s="259" t="str">
        <f t="shared" si="142"/>
        <v/>
      </c>
      <c r="E1126" s="236"/>
      <c r="F1126" s="236"/>
      <c r="G1126" s="244"/>
      <c r="H1126" s="259" t="str">
        <f t="shared" si="143"/>
        <v/>
      </c>
      <c r="I1126" s="236"/>
      <c r="J1126" s="236"/>
      <c r="K1126" s="236"/>
      <c r="L1126" s="236"/>
      <c r="M1126" s="311">
        <f t="shared" si="144"/>
        <v>0</v>
      </c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60" t="str">
        <f t="shared" si="146"/>
        <v>нет</v>
      </c>
      <c r="AM1126" s="260" t="str">
        <f t="shared" si="148"/>
        <v>нет</v>
      </c>
      <c r="AN1126" s="260">
        <f t="shared" si="145"/>
        <v>0</v>
      </c>
      <c r="AO1126" s="260" t="e">
        <f t="shared" si="147"/>
        <v>#VALUE!</v>
      </c>
    </row>
    <row r="1127" spans="1:41">
      <c r="A1127" s="264" t="e">
        <f t="shared" si="149"/>
        <v>#VALUE!</v>
      </c>
      <c r="B1127" s="243">
        <v>1124</v>
      </c>
      <c r="C1127" s="244"/>
      <c r="D1127" s="259" t="str">
        <f t="shared" si="142"/>
        <v/>
      </c>
      <c r="E1127" s="236"/>
      <c r="F1127" s="236"/>
      <c r="G1127" s="244"/>
      <c r="H1127" s="259" t="str">
        <f t="shared" si="143"/>
        <v/>
      </c>
      <c r="I1127" s="236"/>
      <c r="J1127" s="236"/>
      <c r="K1127" s="236"/>
      <c r="L1127" s="236"/>
      <c r="M1127" s="311">
        <f t="shared" si="144"/>
        <v>0</v>
      </c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60" t="str">
        <f t="shared" si="146"/>
        <v>нет</v>
      </c>
      <c r="AM1127" s="260" t="str">
        <f t="shared" si="148"/>
        <v>нет</v>
      </c>
      <c r="AN1127" s="260">
        <f t="shared" si="145"/>
        <v>0</v>
      </c>
      <c r="AO1127" s="260" t="e">
        <f t="shared" si="147"/>
        <v>#VALUE!</v>
      </c>
    </row>
    <row r="1128" spans="1:41">
      <c r="A1128" s="264" t="e">
        <f t="shared" si="149"/>
        <v>#VALUE!</v>
      </c>
      <c r="B1128" s="243">
        <v>1125</v>
      </c>
      <c r="C1128" s="244"/>
      <c r="D1128" s="259" t="str">
        <f t="shared" si="142"/>
        <v/>
      </c>
      <c r="E1128" s="236"/>
      <c r="F1128" s="236"/>
      <c r="G1128" s="244"/>
      <c r="H1128" s="259" t="str">
        <f t="shared" si="143"/>
        <v/>
      </c>
      <c r="I1128" s="236"/>
      <c r="J1128" s="236"/>
      <c r="K1128" s="236"/>
      <c r="L1128" s="236"/>
      <c r="M1128" s="311">
        <f t="shared" si="144"/>
        <v>0</v>
      </c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60" t="str">
        <f t="shared" si="146"/>
        <v>нет</v>
      </c>
      <c r="AM1128" s="260" t="str">
        <f t="shared" si="148"/>
        <v>нет</v>
      </c>
      <c r="AN1128" s="260">
        <f t="shared" si="145"/>
        <v>0</v>
      </c>
      <c r="AO1128" s="260" t="e">
        <f t="shared" si="147"/>
        <v>#VALUE!</v>
      </c>
    </row>
    <row r="1129" spans="1:41">
      <c r="A1129" s="264" t="e">
        <f t="shared" si="149"/>
        <v>#VALUE!</v>
      </c>
      <c r="B1129" s="243">
        <v>1126</v>
      </c>
      <c r="C1129" s="244"/>
      <c r="D1129" s="259" t="str">
        <f t="shared" si="142"/>
        <v/>
      </c>
      <c r="E1129" s="236"/>
      <c r="F1129" s="236"/>
      <c r="G1129" s="244"/>
      <c r="H1129" s="259" t="str">
        <f t="shared" si="143"/>
        <v/>
      </c>
      <c r="I1129" s="236"/>
      <c r="J1129" s="236"/>
      <c r="K1129" s="236"/>
      <c r="L1129" s="236"/>
      <c r="M1129" s="311">
        <f t="shared" si="144"/>
        <v>0</v>
      </c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60" t="str">
        <f t="shared" si="146"/>
        <v>нет</v>
      </c>
      <c r="AM1129" s="260" t="str">
        <f t="shared" si="148"/>
        <v>нет</v>
      </c>
      <c r="AN1129" s="260">
        <f t="shared" si="145"/>
        <v>0</v>
      </c>
      <c r="AO1129" s="260" t="e">
        <f t="shared" si="147"/>
        <v>#VALUE!</v>
      </c>
    </row>
    <row r="1130" spans="1:41">
      <c r="A1130" s="264" t="e">
        <f t="shared" si="149"/>
        <v>#VALUE!</v>
      </c>
      <c r="B1130" s="243">
        <v>1127</v>
      </c>
      <c r="C1130" s="244"/>
      <c r="D1130" s="259" t="str">
        <f t="shared" si="142"/>
        <v/>
      </c>
      <c r="E1130" s="236"/>
      <c r="F1130" s="236"/>
      <c r="G1130" s="244"/>
      <c r="H1130" s="259" t="str">
        <f t="shared" si="143"/>
        <v/>
      </c>
      <c r="I1130" s="236"/>
      <c r="J1130" s="236"/>
      <c r="K1130" s="236"/>
      <c r="L1130" s="236"/>
      <c r="M1130" s="311">
        <f t="shared" si="144"/>
        <v>0</v>
      </c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60" t="str">
        <f t="shared" si="146"/>
        <v>нет</v>
      </c>
      <c r="AM1130" s="260" t="str">
        <f t="shared" si="148"/>
        <v>нет</v>
      </c>
      <c r="AN1130" s="260">
        <f t="shared" si="145"/>
        <v>0</v>
      </c>
      <c r="AO1130" s="260" t="e">
        <f t="shared" si="147"/>
        <v>#VALUE!</v>
      </c>
    </row>
    <row r="1131" spans="1:41">
      <c r="A1131" s="264" t="e">
        <f t="shared" si="149"/>
        <v>#VALUE!</v>
      </c>
      <c r="B1131" s="243">
        <v>1128</v>
      </c>
      <c r="C1131" s="244"/>
      <c r="D1131" s="259" t="str">
        <f t="shared" si="142"/>
        <v/>
      </c>
      <c r="E1131" s="236"/>
      <c r="F1131" s="236"/>
      <c r="G1131" s="244"/>
      <c r="H1131" s="259" t="str">
        <f t="shared" si="143"/>
        <v/>
      </c>
      <c r="I1131" s="236"/>
      <c r="J1131" s="236"/>
      <c r="K1131" s="236"/>
      <c r="L1131" s="236"/>
      <c r="M1131" s="311">
        <f t="shared" si="144"/>
        <v>0</v>
      </c>
      <c r="N1131" s="236"/>
      <c r="O1131" s="236"/>
      <c r="P1131" s="236"/>
      <c r="Q1131" s="236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B1131" s="236"/>
      <c r="AC1131" s="236"/>
      <c r="AD1131" s="236"/>
      <c r="AE1131" s="236"/>
      <c r="AF1131" s="236"/>
      <c r="AG1131" s="236"/>
      <c r="AH1131" s="236"/>
      <c r="AI1131" s="236"/>
      <c r="AJ1131" s="236"/>
      <c r="AK1131" s="236"/>
      <c r="AL1131" s="260" t="str">
        <f t="shared" si="146"/>
        <v>нет</v>
      </c>
      <c r="AM1131" s="260" t="str">
        <f t="shared" si="148"/>
        <v>нет</v>
      </c>
      <c r="AN1131" s="260">
        <f t="shared" si="145"/>
        <v>0</v>
      </c>
      <c r="AO1131" s="260" t="e">
        <f t="shared" si="147"/>
        <v>#VALUE!</v>
      </c>
    </row>
    <row r="1132" spans="1:41">
      <c r="A1132" s="264" t="e">
        <f t="shared" si="149"/>
        <v>#VALUE!</v>
      </c>
      <c r="B1132" s="243">
        <v>1129</v>
      </c>
      <c r="C1132" s="244"/>
      <c r="D1132" s="259" t="str">
        <f t="shared" si="142"/>
        <v/>
      </c>
      <c r="E1132" s="236"/>
      <c r="F1132" s="236"/>
      <c r="G1132" s="244"/>
      <c r="H1132" s="259" t="str">
        <f t="shared" si="143"/>
        <v/>
      </c>
      <c r="I1132" s="236"/>
      <c r="J1132" s="236"/>
      <c r="K1132" s="236"/>
      <c r="L1132" s="236"/>
      <c r="M1132" s="311">
        <f t="shared" si="144"/>
        <v>0</v>
      </c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60" t="str">
        <f t="shared" si="146"/>
        <v>нет</v>
      </c>
      <c r="AM1132" s="260" t="str">
        <f t="shared" si="148"/>
        <v>нет</v>
      </c>
      <c r="AN1132" s="260">
        <f t="shared" si="145"/>
        <v>0</v>
      </c>
      <c r="AO1132" s="260" t="e">
        <f t="shared" si="147"/>
        <v>#VALUE!</v>
      </c>
    </row>
    <row r="1133" spans="1:41">
      <c r="A1133" s="264" t="e">
        <f t="shared" si="149"/>
        <v>#VALUE!</v>
      </c>
      <c r="B1133" s="243">
        <v>1130</v>
      </c>
      <c r="C1133" s="244"/>
      <c r="D1133" s="259" t="str">
        <f t="shared" si="142"/>
        <v/>
      </c>
      <c r="E1133" s="236"/>
      <c r="F1133" s="236"/>
      <c r="G1133" s="244"/>
      <c r="H1133" s="259" t="str">
        <f t="shared" si="143"/>
        <v/>
      </c>
      <c r="I1133" s="236"/>
      <c r="J1133" s="236"/>
      <c r="K1133" s="236"/>
      <c r="L1133" s="236"/>
      <c r="M1133" s="311">
        <f t="shared" si="144"/>
        <v>0</v>
      </c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60" t="str">
        <f t="shared" si="146"/>
        <v>нет</v>
      </c>
      <c r="AM1133" s="260" t="str">
        <f t="shared" si="148"/>
        <v>нет</v>
      </c>
      <c r="AN1133" s="260">
        <f t="shared" si="145"/>
        <v>0</v>
      </c>
      <c r="AO1133" s="260" t="e">
        <f t="shared" si="147"/>
        <v>#VALUE!</v>
      </c>
    </row>
    <row r="1134" spans="1:41">
      <c r="A1134" s="264" t="e">
        <f t="shared" si="149"/>
        <v>#VALUE!</v>
      </c>
      <c r="B1134" s="243">
        <v>1131</v>
      </c>
      <c r="C1134" s="244"/>
      <c r="D1134" s="259" t="str">
        <f t="shared" si="142"/>
        <v/>
      </c>
      <c r="E1134" s="236"/>
      <c r="F1134" s="236"/>
      <c r="G1134" s="244"/>
      <c r="H1134" s="259" t="str">
        <f t="shared" si="143"/>
        <v/>
      </c>
      <c r="I1134" s="236"/>
      <c r="J1134" s="236"/>
      <c r="K1134" s="236"/>
      <c r="L1134" s="236"/>
      <c r="M1134" s="311">
        <f t="shared" si="144"/>
        <v>0</v>
      </c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60" t="str">
        <f t="shared" si="146"/>
        <v>нет</v>
      </c>
      <c r="AM1134" s="260" t="str">
        <f t="shared" si="148"/>
        <v>нет</v>
      </c>
      <c r="AN1134" s="260">
        <f t="shared" si="145"/>
        <v>0</v>
      </c>
      <c r="AO1134" s="260" t="e">
        <f t="shared" si="147"/>
        <v>#VALUE!</v>
      </c>
    </row>
    <row r="1135" spans="1:41">
      <c r="A1135" s="264" t="e">
        <f t="shared" si="149"/>
        <v>#VALUE!</v>
      </c>
      <c r="B1135" s="243">
        <v>1132</v>
      </c>
      <c r="C1135" s="244"/>
      <c r="D1135" s="259" t="str">
        <f t="shared" si="142"/>
        <v/>
      </c>
      <c r="E1135" s="236"/>
      <c r="F1135" s="236"/>
      <c r="G1135" s="244"/>
      <c r="H1135" s="259" t="str">
        <f t="shared" si="143"/>
        <v/>
      </c>
      <c r="I1135" s="236"/>
      <c r="J1135" s="236"/>
      <c r="K1135" s="236"/>
      <c r="L1135" s="236"/>
      <c r="M1135" s="311">
        <f t="shared" si="144"/>
        <v>0</v>
      </c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60" t="str">
        <f t="shared" si="146"/>
        <v>нет</v>
      </c>
      <c r="AM1135" s="260" t="str">
        <f t="shared" si="148"/>
        <v>нет</v>
      </c>
      <c r="AN1135" s="260">
        <f t="shared" si="145"/>
        <v>0</v>
      </c>
      <c r="AO1135" s="260" t="e">
        <f t="shared" si="147"/>
        <v>#VALUE!</v>
      </c>
    </row>
    <row r="1136" spans="1:41">
      <c r="A1136" s="264" t="e">
        <f t="shared" si="149"/>
        <v>#VALUE!</v>
      </c>
      <c r="B1136" s="243">
        <v>1133</v>
      </c>
      <c r="C1136" s="244"/>
      <c r="D1136" s="259" t="str">
        <f t="shared" si="142"/>
        <v/>
      </c>
      <c r="E1136" s="236"/>
      <c r="F1136" s="236"/>
      <c r="G1136" s="244"/>
      <c r="H1136" s="259" t="str">
        <f t="shared" si="143"/>
        <v/>
      </c>
      <c r="I1136" s="236"/>
      <c r="J1136" s="236"/>
      <c r="K1136" s="236"/>
      <c r="L1136" s="236"/>
      <c r="M1136" s="311">
        <f t="shared" si="144"/>
        <v>0</v>
      </c>
      <c r="N1136" s="236"/>
      <c r="O1136" s="236"/>
      <c r="P1136" s="236"/>
      <c r="Q1136" s="236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B1136" s="236"/>
      <c r="AC1136" s="236"/>
      <c r="AD1136" s="236"/>
      <c r="AE1136" s="236"/>
      <c r="AF1136" s="236"/>
      <c r="AG1136" s="236"/>
      <c r="AH1136" s="236"/>
      <c r="AI1136" s="236"/>
      <c r="AJ1136" s="236"/>
      <c r="AK1136" s="236"/>
      <c r="AL1136" s="260" t="str">
        <f t="shared" si="146"/>
        <v>нет</v>
      </c>
      <c r="AM1136" s="260" t="str">
        <f t="shared" si="148"/>
        <v>нет</v>
      </c>
      <c r="AN1136" s="260">
        <f t="shared" si="145"/>
        <v>0</v>
      </c>
      <c r="AO1136" s="260" t="e">
        <f t="shared" si="147"/>
        <v>#VALUE!</v>
      </c>
    </row>
    <row r="1137" spans="1:41">
      <c r="A1137" s="264" t="e">
        <f t="shared" si="149"/>
        <v>#VALUE!</v>
      </c>
      <c r="B1137" s="243">
        <v>1134</v>
      </c>
      <c r="C1137" s="244"/>
      <c r="D1137" s="259" t="str">
        <f t="shared" si="142"/>
        <v/>
      </c>
      <c r="E1137" s="236"/>
      <c r="F1137" s="236"/>
      <c r="G1137" s="244"/>
      <c r="H1137" s="259" t="str">
        <f t="shared" si="143"/>
        <v/>
      </c>
      <c r="I1137" s="236"/>
      <c r="J1137" s="236"/>
      <c r="K1137" s="236"/>
      <c r="L1137" s="236"/>
      <c r="M1137" s="311">
        <f t="shared" si="144"/>
        <v>0</v>
      </c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60" t="str">
        <f t="shared" si="146"/>
        <v>нет</v>
      </c>
      <c r="AM1137" s="260" t="str">
        <f t="shared" si="148"/>
        <v>нет</v>
      </c>
      <c r="AN1137" s="260">
        <f t="shared" si="145"/>
        <v>0</v>
      </c>
      <c r="AO1137" s="260" t="e">
        <f t="shared" si="147"/>
        <v>#VALUE!</v>
      </c>
    </row>
    <row r="1138" spans="1:41">
      <c r="A1138" s="264" t="e">
        <f t="shared" si="149"/>
        <v>#VALUE!</v>
      </c>
      <c r="B1138" s="243">
        <v>1135</v>
      </c>
      <c r="C1138" s="244"/>
      <c r="D1138" s="259" t="str">
        <f t="shared" si="142"/>
        <v/>
      </c>
      <c r="E1138" s="236"/>
      <c r="F1138" s="236"/>
      <c r="G1138" s="244"/>
      <c r="H1138" s="259" t="str">
        <f t="shared" si="143"/>
        <v/>
      </c>
      <c r="I1138" s="236"/>
      <c r="J1138" s="236"/>
      <c r="K1138" s="236"/>
      <c r="L1138" s="236"/>
      <c r="M1138" s="311">
        <f t="shared" si="144"/>
        <v>0</v>
      </c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60" t="str">
        <f t="shared" si="146"/>
        <v>нет</v>
      </c>
      <c r="AM1138" s="260" t="str">
        <f t="shared" si="148"/>
        <v>нет</v>
      </c>
      <c r="AN1138" s="260">
        <f t="shared" si="145"/>
        <v>0</v>
      </c>
      <c r="AO1138" s="260" t="e">
        <f t="shared" si="147"/>
        <v>#VALUE!</v>
      </c>
    </row>
    <row r="1139" spans="1:41">
      <c r="A1139" s="264" t="e">
        <f t="shared" si="149"/>
        <v>#VALUE!</v>
      </c>
      <c r="B1139" s="243">
        <v>1136</v>
      </c>
      <c r="C1139" s="244"/>
      <c r="D1139" s="259" t="str">
        <f t="shared" si="142"/>
        <v/>
      </c>
      <c r="E1139" s="236"/>
      <c r="F1139" s="236"/>
      <c r="G1139" s="244"/>
      <c r="H1139" s="259" t="str">
        <f t="shared" si="143"/>
        <v/>
      </c>
      <c r="I1139" s="236"/>
      <c r="J1139" s="236"/>
      <c r="K1139" s="236"/>
      <c r="L1139" s="236"/>
      <c r="M1139" s="311">
        <f t="shared" si="144"/>
        <v>0</v>
      </c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60" t="str">
        <f t="shared" si="146"/>
        <v>нет</v>
      </c>
      <c r="AM1139" s="260" t="str">
        <f t="shared" si="148"/>
        <v>нет</v>
      </c>
      <c r="AN1139" s="260">
        <f t="shared" si="145"/>
        <v>0</v>
      </c>
      <c r="AO1139" s="260" t="e">
        <f t="shared" si="147"/>
        <v>#VALUE!</v>
      </c>
    </row>
    <row r="1140" spans="1:41">
      <c r="A1140" s="264" t="e">
        <f t="shared" si="149"/>
        <v>#VALUE!</v>
      </c>
      <c r="B1140" s="243">
        <v>1137</v>
      </c>
      <c r="C1140" s="244"/>
      <c r="D1140" s="259" t="str">
        <f t="shared" si="142"/>
        <v/>
      </c>
      <c r="E1140" s="236"/>
      <c r="F1140" s="236"/>
      <c r="G1140" s="244"/>
      <c r="H1140" s="259" t="str">
        <f t="shared" si="143"/>
        <v/>
      </c>
      <c r="I1140" s="236"/>
      <c r="J1140" s="236"/>
      <c r="K1140" s="236"/>
      <c r="L1140" s="236"/>
      <c r="M1140" s="311">
        <f t="shared" si="144"/>
        <v>0</v>
      </c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60" t="str">
        <f t="shared" si="146"/>
        <v>нет</v>
      </c>
      <c r="AM1140" s="260" t="str">
        <f t="shared" si="148"/>
        <v>нет</v>
      </c>
      <c r="AN1140" s="260">
        <f t="shared" si="145"/>
        <v>0</v>
      </c>
      <c r="AO1140" s="260" t="e">
        <f t="shared" si="147"/>
        <v>#VALUE!</v>
      </c>
    </row>
    <row r="1141" spans="1:41">
      <c r="A1141" s="264" t="e">
        <f t="shared" si="149"/>
        <v>#VALUE!</v>
      </c>
      <c r="B1141" s="243">
        <v>1138</v>
      </c>
      <c r="C1141" s="244"/>
      <c r="D1141" s="259" t="str">
        <f t="shared" si="142"/>
        <v/>
      </c>
      <c r="E1141" s="236"/>
      <c r="F1141" s="236"/>
      <c r="G1141" s="244"/>
      <c r="H1141" s="259" t="str">
        <f t="shared" si="143"/>
        <v/>
      </c>
      <c r="I1141" s="236"/>
      <c r="J1141" s="236"/>
      <c r="K1141" s="236"/>
      <c r="L1141" s="236"/>
      <c r="M1141" s="311">
        <f t="shared" si="144"/>
        <v>0</v>
      </c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60" t="str">
        <f t="shared" si="146"/>
        <v>нет</v>
      </c>
      <c r="AM1141" s="260" t="str">
        <f t="shared" si="148"/>
        <v>нет</v>
      </c>
      <c r="AN1141" s="260">
        <f t="shared" si="145"/>
        <v>0</v>
      </c>
      <c r="AO1141" s="260" t="e">
        <f t="shared" si="147"/>
        <v>#VALUE!</v>
      </c>
    </row>
    <row r="1142" spans="1:41">
      <c r="A1142" s="264" t="e">
        <f t="shared" si="149"/>
        <v>#VALUE!</v>
      </c>
      <c r="B1142" s="243">
        <v>1139</v>
      </c>
      <c r="C1142" s="244"/>
      <c r="D1142" s="259" t="str">
        <f t="shared" si="142"/>
        <v/>
      </c>
      <c r="E1142" s="236"/>
      <c r="F1142" s="236"/>
      <c r="G1142" s="244"/>
      <c r="H1142" s="259" t="str">
        <f t="shared" si="143"/>
        <v/>
      </c>
      <c r="I1142" s="236"/>
      <c r="J1142" s="236"/>
      <c r="K1142" s="236"/>
      <c r="L1142" s="236"/>
      <c r="M1142" s="311">
        <f t="shared" si="144"/>
        <v>0</v>
      </c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60" t="str">
        <f t="shared" si="146"/>
        <v>нет</v>
      </c>
      <c r="AM1142" s="260" t="str">
        <f t="shared" si="148"/>
        <v>нет</v>
      </c>
      <c r="AN1142" s="260">
        <f t="shared" si="145"/>
        <v>0</v>
      </c>
      <c r="AO1142" s="260" t="e">
        <f t="shared" si="147"/>
        <v>#VALUE!</v>
      </c>
    </row>
    <row r="1143" spans="1:41">
      <c r="A1143" s="264" t="e">
        <f t="shared" si="149"/>
        <v>#VALUE!</v>
      </c>
      <c r="B1143" s="243">
        <v>1140</v>
      </c>
      <c r="C1143" s="244"/>
      <c r="D1143" s="259" t="str">
        <f t="shared" si="142"/>
        <v/>
      </c>
      <c r="E1143" s="236"/>
      <c r="F1143" s="236"/>
      <c r="G1143" s="244"/>
      <c r="H1143" s="259" t="str">
        <f t="shared" si="143"/>
        <v/>
      </c>
      <c r="I1143" s="236"/>
      <c r="J1143" s="236"/>
      <c r="K1143" s="236"/>
      <c r="L1143" s="236"/>
      <c r="M1143" s="311">
        <f t="shared" si="144"/>
        <v>0</v>
      </c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60" t="str">
        <f t="shared" si="146"/>
        <v>нет</v>
      </c>
      <c r="AM1143" s="260" t="str">
        <f t="shared" si="148"/>
        <v>нет</v>
      </c>
      <c r="AN1143" s="260">
        <f t="shared" si="145"/>
        <v>0</v>
      </c>
      <c r="AO1143" s="260" t="e">
        <f t="shared" si="147"/>
        <v>#VALUE!</v>
      </c>
    </row>
    <row r="1144" spans="1:41">
      <c r="A1144" s="264" t="e">
        <f t="shared" si="149"/>
        <v>#VALUE!</v>
      </c>
      <c r="B1144" s="243">
        <v>1141</v>
      </c>
      <c r="C1144" s="244"/>
      <c r="D1144" s="259" t="str">
        <f t="shared" si="142"/>
        <v/>
      </c>
      <c r="E1144" s="236"/>
      <c r="F1144" s="236"/>
      <c r="G1144" s="244"/>
      <c r="H1144" s="259" t="str">
        <f t="shared" si="143"/>
        <v/>
      </c>
      <c r="I1144" s="236"/>
      <c r="J1144" s="236"/>
      <c r="K1144" s="236"/>
      <c r="L1144" s="236"/>
      <c r="M1144" s="311">
        <f t="shared" si="144"/>
        <v>0</v>
      </c>
      <c r="N1144" s="236"/>
      <c r="O1144" s="236"/>
      <c r="P1144" s="236"/>
      <c r="Q1144" s="236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B1144" s="236"/>
      <c r="AC1144" s="236"/>
      <c r="AD1144" s="236"/>
      <c r="AE1144" s="236"/>
      <c r="AF1144" s="236"/>
      <c r="AG1144" s="236"/>
      <c r="AH1144" s="236"/>
      <c r="AI1144" s="236"/>
      <c r="AJ1144" s="236"/>
      <c r="AK1144" s="236"/>
      <c r="AL1144" s="260" t="str">
        <f t="shared" si="146"/>
        <v>нет</v>
      </c>
      <c r="AM1144" s="260" t="str">
        <f t="shared" si="148"/>
        <v>нет</v>
      </c>
      <c r="AN1144" s="260">
        <f t="shared" si="145"/>
        <v>0</v>
      </c>
      <c r="AO1144" s="260" t="e">
        <f t="shared" si="147"/>
        <v>#VALUE!</v>
      </c>
    </row>
    <row r="1145" spans="1:41">
      <c r="A1145" s="264" t="e">
        <f t="shared" si="149"/>
        <v>#VALUE!</v>
      </c>
      <c r="B1145" s="243">
        <v>1142</v>
      </c>
      <c r="C1145" s="244"/>
      <c r="D1145" s="259" t="str">
        <f t="shared" si="142"/>
        <v/>
      </c>
      <c r="E1145" s="236"/>
      <c r="F1145" s="236"/>
      <c r="G1145" s="244"/>
      <c r="H1145" s="259" t="str">
        <f t="shared" si="143"/>
        <v/>
      </c>
      <c r="I1145" s="236"/>
      <c r="J1145" s="236"/>
      <c r="K1145" s="236"/>
      <c r="L1145" s="236"/>
      <c r="M1145" s="311">
        <f t="shared" si="144"/>
        <v>0</v>
      </c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60" t="str">
        <f t="shared" si="146"/>
        <v>нет</v>
      </c>
      <c r="AM1145" s="260" t="str">
        <f t="shared" si="148"/>
        <v>нет</v>
      </c>
      <c r="AN1145" s="260">
        <f t="shared" si="145"/>
        <v>0</v>
      </c>
      <c r="AO1145" s="260" t="e">
        <f t="shared" si="147"/>
        <v>#VALUE!</v>
      </c>
    </row>
    <row r="1146" spans="1:41">
      <c r="A1146" s="264" t="e">
        <f t="shared" si="149"/>
        <v>#VALUE!</v>
      </c>
      <c r="B1146" s="243">
        <v>1143</v>
      </c>
      <c r="C1146" s="244"/>
      <c r="D1146" s="259" t="str">
        <f t="shared" si="142"/>
        <v/>
      </c>
      <c r="E1146" s="236"/>
      <c r="F1146" s="236"/>
      <c r="G1146" s="244"/>
      <c r="H1146" s="259" t="str">
        <f t="shared" si="143"/>
        <v/>
      </c>
      <c r="I1146" s="236"/>
      <c r="J1146" s="236"/>
      <c r="K1146" s="236"/>
      <c r="L1146" s="236"/>
      <c r="M1146" s="311">
        <f t="shared" si="144"/>
        <v>0</v>
      </c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60" t="str">
        <f t="shared" si="146"/>
        <v>нет</v>
      </c>
      <c r="AM1146" s="260" t="str">
        <f t="shared" si="148"/>
        <v>нет</v>
      </c>
      <c r="AN1146" s="260">
        <f t="shared" si="145"/>
        <v>0</v>
      </c>
      <c r="AO1146" s="260" t="e">
        <f t="shared" si="147"/>
        <v>#VALUE!</v>
      </c>
    </row>
    <row r="1147" spans="1:41">
      <c r="A1147" s="264" t="e">
        <f t="shared" si="149"/>
        <v>#VALUE!</v>
      </c>
      <c r="B1147" s="243">
        <v>1144</v>
      </c>
      <c r="C1147" s="244"/>
      <c r="D1147" s="259" t="str">
        <f t="shared" si="142"/>
        <v/>
      </c>
      <c r="E1147" s="236"/>
      <c r="F1147" s="236"/>
      <c r="G1147" s="244"/>
      <c r="H1147" s="259" t="str">
        <f t="shared" si="143"/>
        <v/>
      </c>
      <c r="I1147" s="236"/>
      <c r="J1147" s="236"/>
      <c r="K1147" s="236"/>
      <c r="L1147" s="236"/>
      <c r="M1147" s="311">
        <f t="shared" si="144"/>
        <v>0</v>
      </c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60" t="str">
        <f t="shared" si="146"/>
        <v>нет</v>
      </c>
      <c r="AM1147" s="260" t="str">
        <f t="shared" si="148"/>
        <v>нет</v>
      </c>
      <c r="AN1147" s="260">
        <f t="shared" si="145"/>
        <v>0</v>
      </c>
      <c r="AO1147" s="260" t="e">
        <f t="shared" si="147"/>
        <v>#VALUE!</v>
      </c>
    </row>
    <row r="1148" spans="1:41">
      <c r="A1148" s="264" t="e">
        <f t="shared" si="149"/>
        <v>#VALUE!</v>
      </c>
      <c r="B1148" s="243">
        <v>1145</v>
      </c>
      <c r="C1148" s="244"/>
      <c r="D1148" s="259" t="str">
        <f t="shared" si="142"/>
        <v/>
      </c>
      <c r="E1148" s="236"/>
      <c r="F1148" s="236"/>
      <c r="G1148" s="244"/>
      <c r="H1148" s="259" t="str">
        <f t="shared" si="143"/>
        <v/>
      </c>
      <c r="I1148" s="236"/>
      <c r="J1148" s="236"/>
      <c r="K1148" s="236"/>
      <c r="L1148" s="236"/>
      <c r="M1148" s="311">
        <f t="shared" si="144"/>
        <v>0</v>
      </c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60" t="str">
        <f t="shared" si="146"/>
        <v>нет</v>
      </c>
      <c r="AM1148" s="260" t="str">
        <f t="shared" si="148"/>
        <v>нет</v>
      </c>
      <c r="AN1148" s="260">
        <f t="shared" si="145"/>
        <v>0</v>
      </c>
      <c r="AO1148" s="260" t="e">
        <f t="shared" si="147"/>
        <v>#VALUE!</v>
      </c>
    </row>
    <row r="1149" spans="1:41">
      <c r="A1149" s="264" t="e">
        <f t="shared" si="149"/>
        <v>#VALUE!</v>
      </c>
      <c r="B1149" s="243">
        <v>1146</v>
      </c>
      <c r="C1149" s="244"/>
      <c r="D1149" s="259" t="str">
        <f t="shared" si="142"/>
        <v/>
      </c>
      <c r="E1149" s="236"/>
      <c r="F1149" s="236"/>
      <c r="G1149" s="244"/>
      <c r="H1149" s="259" t="str">
        <f t="shared" si="143"/>
        <v/>
      </c>
      <c r="I1149" s="236"/>
      <c r="J1149" s="236"/>
      <c r="K1149" s="236"/>
      <c r="L1149" s="236"/>
      <c r="M1149" s="311">
        <f t="shared" si="144"/>
        <v>0</v>
      </c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60" t="str">
        <f t="shared" si="146"/>
        <v>нет</v>
      </c>
      <c r="AM1149" s="260" t="str">
        <f t="shared" si="148"/>
        <v>нет</v>
      </c>
      <c r="AN1149" s="260">
        <f t="shared" si="145"/>
        <v>0</v>
      </c>
      <c r="AO1149" s="260" t="e">
        <f t="shared" si="147"/>
        <v>#VALUE!</v>
      </c>
    </row>
    <row r="1150" spans="1:41">
      <c r="A1150" s="264" t="e">
        <f t="shared" si="149"/>
        <v>#VALUE!</v>
      </c>
      <c r="B1150" s="243">
        <v>1147</v>
      </c>
      <c r="C1150" s="244"/>
      <c r="D1150" s="259" t="str">
        <f t="shared" si="142"/>
        <v/>
      </c>
      <c r="E1150" s="236"/>
      <c r="F1150" s="236"/>
      <c r="G1150" s="244"/>
      <c r="H1150" s="259" t="str">
        <f t="shared" si="143"/>
        <v/>
      </c>
      <c r="I1150" s="236"/>
      <c r="J1150" s="236"/>
      <c r="K1150" s="236"/>
      <c r="L1150" s="236"/>
      <c r="M1150" s="311">
        <f t="shared" si="144"/>
        <v>0</v>
      </c>
      <c r="N1150" s="236"/>
      <c r="O1150" s="236"/>
      <c r="P1150" s="236"/>
      <c r="Q1150" s="236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B1150" s="236"/>
      <c r="AC1150" s="236"/>
      <c r="AD1150" s="236"/>
      <c r="AE1150" s="236"/>
      <c r="AF1150" s="236"/>
      <c r="AG1150" s="236"/>
      <c r="AH1150" s="236"/>
      <c r="AI1150" s="236"/>
      <c r="AJ1150" s="236"/>
      <c r="AK1150" s="236"/>
      <c r="AL1150" s="260" t="str">
        <f t="shared" si="146"/>
        <v>нет</v>
      </c>
      <c r="AM1150" s="260" t="str">
        <f t="shared" si="148"/>
        <v>нет</v>
      </c>
      <c r="AN1150" s="260">
        <f t="shared" si="145"/>
        <v>0</v>
      </c>
      <c r="AO1150" s="260" t="e">
        <f t="shared" si="147"/>
        <v>#VALUE!</v>
      </c>
    </row>
    <row r="1151" spans="1:41">
      <c r="A1151" s="264" t="e">
        <f t="shared" si="149"/>
        <v>#VALUE!</v>
      </c>
      <c r="B1151" s="243">
        <v>1148</v>
      </c>
      <c r="C1151" s="244"/>
      <c r="D1151" s="259" t="str">
        <f t="shared" ref="D1151:D1214" si="150">IFERROR(VLOOKUP(C1151,msu,2,0),"")</f>
        <v/>
      </c>
      <c r="E1151" s="236"/>
      <c r="F1151" s="236"/>
      <c r="G1151" s="244"/>
      <c r="H1151" s="259" t="str">
        <f t="shared" ref="H1151:H1214" si="151">IFERROR(VLOOKUP(G1151,oo,2,0),"")</f>
        <v/>
      </c>
      <c r="I1151" s="236"/>
      <c r="J1151" s="236"/>
      <c r="K1151" s="236"/>
      <c r="L1151" s="236"/>
      <c r="M1151" s="311">
        <f t="shared" ref="M1151:M1214" si="152">COUNTA(N1151:AK1151)</f>
        <v>0</v>
      </c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60" t="str">
        <f t="shared" si="146"/>
        <v>нет</v>
      </c>
      <c r="AM1151" s="260" t="str">
        <f t="shared" si="148"/>
        <v>нет</v>
      </c>
      <c r="AN1151" s="260">
        <f t="shared" ref="AN1151:AN1214" si="153">COUNTIF(N1151:AK1151,"призер")+COUNTIF(N1151:AK1151,"победитель")</f>
        <v>0</v>
      </c>
      <c r="AO1151" s="260" t="e">
        <f t="shared" si="147"/>
        <v>#VALUE!</v>
      </c>
    </row>
    <row r="1152" spans="1:41">
      <c r="A1152" s="264" t="e">
        <f t="shared" si="149"/>
        <v>#VALUE!</v>
      </c>
      <c r="B1152" s="243">
        <v>1149</v>
      </c>
      <c r="C1152" s="244"/>
      <c r="D1152" s="259" t="str">
        <f t="shared" si="150"/>
        <v/>
      </c>
      <c r="E1152" s="236"/>
      <c r="F1152" s="236"/>
      <c r="G1152" s="244"/>
      <c r="H1152" s="259" t="str">
        <f t="shared" si="151"/>
        <v/>
      </c>
      <c r="I1152" s="236"/>
      <c r="J1152" s="236"/>
      <c r="K1152" s="236"/>
      <c r="L1152" s="236"/>
      <c r="M1152" s="311">
        <f t="shared" si="152"/>
        <v>0</v>
      </c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60" t="str">
        <f t="shared" si="146"/>
        <v>нет</v>
      </c>
      <c r="AM1152" s="260" t="str">
        <f t="shared" si="148"/>
        <v>нет</v>
      </c>
      <c r="AN1152" s="260">
        <f t="shared" si="153"/>
        <v>0</v>
      </c>
      <c r="AO1152" s="260" t="e">
        <f t="shared" si="147"/>
        <v>#VALUE!</v>
      </c>
    </row>
    <row r="1153" spans="1:41">
      <c r="A1153" s="264" t="e">
        <f t="shared" si="149"/>
        <v>#VALUE!</v>
      </c>
      <c r="B1153" s="243">
        <v>1150</v>
      </c>
      <c r="C1153" s="244"/>
      <c r="D1153" s="259" t="str">
        <f t="shared" si="150"/>
        <v/>
      </c>
      <c r="E1153" s="236"/>
      <c r="F1153" s="236"/>
      <c r="G1153" s="244"/>
      <c r="H1153" s="259" t="str">
        <f t="shared" si="151"/>
        <v/>
      </c>
      <c r="I1153" s="236"/>
      <c r="J1153" s="236"/>
      <c r="K1153" s="236"/>
      <c r="L1153" s="236"/>
      <c r="M1153" s="311">
        <f t="shared" si="152"/>
        <v>0</v>
      </c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60" t="str">
        <f t="shared" si="146"/>
        <v>нет</v>
      </c>
      <c r="AM1153" s="260" t="str">
        <f t="shared" si="148"/>
        <v>нет</v>
      </c>
      <c r="AN1153" s="260">
        <f t="shared" si="153"/>
        <v>0</v>
      </c>
      <c r="AO1153" s="260" t="e">
        <f t="shared" si="147"/>
        <v>#VALUE!</v>
      </c>
    </row>
    <row r="1154" spans="1:41">
      <c r="A1154" s="264" t="e">
        <f t="shared" si="149"/>
        <v>#VALUE!</v>
      </c>
      <c r="B1154" s="243">
        <v>1151</v>
      </c>
      <c r="C1154" s="244"/>
      <c r="D1154" s="259" t="str">
        <f t="shared" si="150"/>
        <v/>
      </c>
      <c r="E1154" s="236"/>
      <c r="F1154" s="236"/>
      <c r="G1154" s="244"/>
      <c r="H1154" s="259" t="str">
        <f t="shared" si="151"/>
        <v/>
      </c>
      <c r="I1154" s="236"/>
      <c r="J1154" s="236"/>
      <c r="K1154" s="236"/>
      <c r="L1154" s="236"/>
      <c r="M1154" s="311">
        <f t="shared" si="152"/>
        <v>0</v>
      </c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60" t="str">
        <f t="shared" si="146"/>
        <v>нет</v>
      </c>
      <c r="AM1154" s="260" t="str">
        <f t="shared" si="148"/>
        <v>нет</v>
      </c>
      <c r="AN1154" s="260">
        <f t="shared" si="153"/>
        <v>0</v>
      </c>
      <c r="AO1154" s="260" t="e">
        <f t="shared" si="147"/>
        <v>#VALUE!</v>
      </c>
    </row>
    <row r="1155" spans="1:41">
      <c r="A1155" s="264" t="e">
        <f t="shared" si="149"/>
        <v>#VALUE!</v>
      </c>
      <c r="B1155" s="243">
        <v>1152</v>
      </c>
      <c r="C1155" s="244"/>
      <c r="D1155" s="259" t="str">
        <f t="shared" si="150"/>
        <v/>
      </c>
      <c r="E1155" s="236"/>
      <c r="F1155" s="236"/>
      <c r="G1155" s="244"/>
      <c r="H1155" s="259" t="str">
        <f t="shared" si="151"/>
        <v/>
      </c>
      <c r="I1155" s="236"/>
      <c r="J1155" s="236"/>
      <c r="K1155" s="236"/>
      <c r="L1155" s="236"/>
      <c r="M1155" s="311">
        <f t="shared" si="152"/>
        <v>0</v>
      </c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60" t="str">
        <f t="shared" si="146"/>
        <v>нет</v>
      </c>
      <c r="AM1155" s="260" t="str">
        <f t="shared" si="148"/>
        <v>нет</v>
      </c>
      <c r="AN1155" s="260">
        <f t="shared" si="153"/>
        <v>0</v>
      </c>
      <c r="AO1155" s="260" t="e">
        <f t="shared" si="147"/>
        <v>#VALUE!</v>
      </c>
    </row>
    <row r="1156" spans="1:41">
      <c r="A1156" s="264" t="e">
        <f t="shared" si="149"/>
        <v>#VALUE!</v>
      </c>
      <c r="B1156" s="243">
        <v>1153</v>
      </c>
      <c r="C1156" s="244"/>
      <c r="D1156" s="259" t="str">
        <f t="shared" si="150"/>
        <v/>
      </c>
      <c r="E1156" s="236"/>
      <c r="F1156" s="236"/>
      <c r="G1156" s="244"/>
      <c r="H1156" s="259" t="str">
        <f t="shared" si="151"/>
        <v/>
      </c>
      <c r="I1156" s="236"/>
      <c r="J1156" s="236"/>
      <c r="K1156" s="236"/>
      <c r="L1156" s="236"/>
      <c r="M1156" s="311">
        <f t="shared" si="152"/>
        <v>0</v>
      </c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60" t="str">
        <f t="shared" si="146"/>
        <v>нет</v>
      </c>
      <c r="AM1156" s="260" t="str">
        <f t="shared" si="148"/>
        <v>нет</v>
      </c>
      <c r="AN1156" s="260">
        <f t="shared" si="153"/>
        <v>0</v>
      </c>
      <c r="AO1156" s="260" t="e">
        <f t="shared" si="147"/>
        <v>#VALUE!</v>
      </c>
    </row>
    <row r="1157" spans="1:41">
      <c r="A1157" s="264" t="e">
        <f t="shared" si="149"/>
        <v>#VALUE!</v>
      </c>
      <c r="B1157" s="243">
        <v>1154</v>
      </c>
      <c r="C1157" s="244"/>
      <c r="D1157" s="259" t="str">
        <f t="shared" si="150"/>
        <v/>
      </c>
      <c r="E1157" s="236"/>
      <c r="F1157" s="236"/>
      <c r="G1157" s="244"/>
      <c r="H1157" s="259" t="str">
        <f t="shared" si="151"/>
        <v/>
      </c>
      <c r="I1157" s="236"/>
      <c r="J1157" s="236"/>
      <c r="K1157" s="236"/>
      <c r="L1157" s="236"/>
      <c r="M1157" s="311">
        <f t="shared" si="152"/>
        <v>0</v>
      </c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60" t="str">
        <f t="shared" ref="AL1157:AL1220" si="154">IF($I1157&lt;5,"нет",IF($I1157&gt;9,"нет","да"))</f>
        <v>нет</v>
      </c>
      <c r="AM1157" s="260" t="str">
        <f t="shared" si="148"/>
        <v>нет</v>
      </c>
      <c r="AN1157" s="260">
        <f t="shared" si="153"/>
        <v>0</v>
      </c>
      <c r="AO1157" s="260" t="e">
        <f t="shared" ref="AO1157:AO1220" si="155">IF(LEN(G1157)=5,LEFT(G1157,1)+100,LEFT(G1157,2)+100)</f>
        <v>#VALUE!</v>
      </c>
    </row>
    <row r="1158" spans="1:41">
      <c r="A1158" s="264" t="e">
        <f t="shared" si="149"/>
        <v>#VALUE!</v>
      </c>
      <c r="B1158" s="243">
        <v>1155</v>
      </c>
      <c r="C1158" s="244"/>
      <c r="D1158" s="259" t="str">
        <f t="shared" si="150"/>
        <v/>
      </c>
      <c r="E1158" s="236"/>
      <c r="F1158" s="236"/>
      <c r="G1158" s="244"/>
      <c r="H1158" s="259" t="str">
        <f t="shared" si="151"/>
        <v/>
      </c>
      <c r="I1158" s="236"/>
      <c r="J1158" s="236"/>
      <c r="K1158" s="236"/>
      <c r="L1158" s="236"/>
      <c r="M1158" s="311">
        <f t="shared" si="152"/>
        <v>0</v>
      </c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60" t="str">
        <f t="shared" si="154"/>
        <v>нет</v>
      </c>
      <c r="AM1158" s="260" t="str">
        <f t="shared" ref="AM1158:AM1221" si="156">IF($I1158&lt;=9,"нет","да")</f>
        <v>нет</v>
      </c>
      <c r="AN1158" s="260">
        <f t="shared" si="153"/>
        <v>0</v>
      </c>
      <c r="AO1158" s="260" t="e">
        <f t="shared" si="155"/>
        <v>#VALUE!</v>
      </c>
    </row>
    <row r="1159" spans="1:41">
      <c r="A1159" s="264" t="e">
        <f t="shared" si="149"/>
        <v>#VALUE!</v>
      </c>
      <c r="B1159" s="243">
        <v>1156</v>
      </c>
      <c r="C1159" s="244"/>
      <c r="D1159" s="259" t="str">
        <f t="shared" si="150"/>
        <v/>
      </c>
      <c r="E1159" s="236"/>
      <c r="F1159" s="236"/>
      <c r="G1159" s="244"/>
      <c r="H1159" s="259" t="str">
        <f t="shared" si="151"/>
        <v/>
      </c>
      <c r="I1159" s="236"/>
      <c r="J1159" s="236"/>
      <c r="K1159" s="236"/>
      <c r="L1159" s="236"/>
      <c r="M1159" s="311">
        <f t="shared" si="152"/>
        <v>0</v>
      </c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60" t="str">
        <f t="shared" si="154"/>
        <v>нет</v>
      </c>
      <c r="AM1159" s="260" t="str">
        <f t="shared" si="156"/>
        <v>нет</v>
      </c>
      <c r="AN1159" s="260">
        <f t="shared" si="153"/>
        <v>0</v>
      </c>
      <c r="AO1159" s="260" t="e">
        <f t="shared" si="155"/>
        <v>#VALUE!</v>
      </c>
    </row>
    <row r="1160" spans="1:41">
      <c r="A1160" s="264" t="e">
        <f t="shared" ref="A1160:A1223" si="157">IF($AO1160=$C1160, "Код_ОО+МСУ_верно", "Требуется проверка кода ОО или МСУ, кроме 101, 102,103")</f>
        <v>#VALUE!</v>
      </c>
      <c r="B1160" s="243">
        <v>1157</v>
      </c>
      <c r="C1160" s="244"/>
      <c r="D1160" s="259" t="str">
        <f t="shared" si="150"/>
        <v/>
      </c>
      <c r="E1160" s="236"/>
      <c r="F1160" s="236"/>
      <c r="G1160" s="244"/>
      <c r="H1160" s="259" t="str">
        <f t="shared" si="151"/>
        <v/>
      </c>
      <c r="I1160" s="236"/>
      <c r="J1160" s="236"/>
      <c r="K1160" s="236"/>
      <c r="L1160" s="236"/>
      <c r="M1160" s="311">
        <f t="shared" si="152"/>
        <v>0</v>
      </c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60" t="str">
        <f t="shared" si="154"/>
        <v>нет</v>
      </c>
      <c r="AM1160" s="260" t="str">
        <f t="shared" si="156"/>
        <v>нет</v>
      </c>
      <c r="AN1160" s="260">
        <f t="shared" si="153"/>
        <v>0</v>
      </c>
      <c r="AO1160" s="260" t="e">
        <f t="shared" si="155"/>
        <v>#VALUE!</v>
      </c>
    </row>
    <row r="1161" spans="1:41">
      <c r="A1161" s="264" t="e">
        <f t="shared" si="157"/>
        <v>#VALUE!</v>
      </c>
      <c r="B1161" s="243">
        <v>1158</v>
      </c>
      <c r="C1161" s="244"/>
      <c r="D1161" s="259" t="str">
        <f t="shared" si="150"/>
        <v/>
      </c>
      <c r="E1161" s="236"/>
      <c r="F1161" s="236"/>
      <c r="G1161" s="244"/>
      <c r="H1161" s="259" t="str">
        <f t="shared" si="151"/>
        <v/>
      </c>
      <c r="I1161" s="236"/>
      <c r="J1161" s="236"/>
      <c r="K1161" s="236"/>
      <c r="L1161" s="236"/>
      <c r="M1161" s="311">
        <f t="shared" si="152"/>
        <v>0</v>
      </c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60" t="str">
        <f t="shared" si="154"/>
        <v>нет</v>
      </c>
      <c r="AM1161" s="260" t="str">
        <f t="shared" si="156"/>
        <v>нет</v>
      </c>
      <c r="AN1161" s="260">
        <f t="shared" si="153"/>
        <v>0</v>
      </c>
      <c r="AO1161" s="260" t="e">
        <f t="shared" si="155"/>
        <v>#VALUE!</v>
      </c>
    </row>
    <row r="1162" spans="1:41">
      <c r="A1162" s="264" t="e">
        <f t="shared" si="157"/>
        <v>#VALUE!</v>
      </c>
      <c r="B1162" s="243">
        <v>1159</v>
      </c>
      <c r="C1162" s="244"/>
      <c r="D1162" s="259" t="str">
        <f t="shared" si="150"/>
        <v/>
      </c>
      <c r="E1162" s="236"/>
      <c r="F1162" s="236"/>
      <c r="G1162" s="244"/>
      <c r="H1162" s="259" t="str">
        <f t="shared" si="151"/>
        <v/>
      </c>
      <c r="I1162" s="236"/>
      <c r="J1162" s="236"/>
      <c r="K1162" s="236"/>
      <c r="L1162" s="236"/>
      <c r="M1162" s="311">
        <f t="shared" si="152"/>
        <v>0</v>
      </c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60" t="str">
        <f t="shared" si="154"/>
        <v>нет</v>
      </c>
      <c r="AM1162" s="260" t="str">
        <f t="shared" si="156"/>
        <v>нет</v>
      </c>
      <c r="AN1162" s="260">
        <f t="shared" si="153"/>
        <v>0</v>
      </c>
      <c r="AO1162" s="260" t="e">
        <f t="shared" si="155"/>
        <v>#VALUE!</v>
      </c>
    </row>
    <row r="1163" spans="1:41">
      <c r="A1163" s="264" t="e">
        <f t="shared" si="157"/>
        <v>#VALUE!</v>
      </c>
      <c r="B1163" s="243">
        <v>1160</v>
      </c>
      <c r="C1163" s="244"/>
      <c r="D1163" s="259" t="str">
        <f t="shared" si="150"/>
        <v/>
      </c>
      <c r="E1163" s="236"/>
      <c r="F1163" s="236"/>
      <c r="G1163" s="244"/>
      <c r="H1163" s="259" t="str">
        <f t="shared" si="151"/>
        <v/>
      </c>
      <c r="I1163" s="236"/>
      <c r="J1163" s="236"/>
      <c r="K1163" s="236"/>
      <c r="L1163" s="236"/>
      <c r="M1163" s="311">
        <f t="shared" si="152"/>
        <v>0</v>
      </c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60" t="str">
        <f t="shared" si="154"/>
        <v>нет</v>
      </c>
      <c r="AM1163" s="260" t="str">
        <f t="shared" si="156"/>
        <v>нет</v>
      </c>
      <c r="AN1163" s="260">
        <f t="shared" si="153"/>
        <v>0</v>
      </c>
      <c r="AO1163" s="260" t="e">
        <f t="shared" si="155"/>
        <v>#VALUE!</v>
      </c>
    </row>
    <row r="1164" spans="1:41">
      <c r="A1164" s="264" t="e">
        <f t="shared" si="157"/>
        <v>#VALUE!</v>
      </c>
      <c r="B1164" s="243">
        <v>1161</v>
      </c>
      <c r="C1164" s="244"/>
      <c r="D1164" s="259" t="str">
        <f t="shared" si="150"/>
        <v/>
      </c>
      <c r="E1164" s="236"/>
      <c r="F1164" s="236"/>
      <c r="G1164" s="244"/>
      <c r="H1164" s="259" t="str">
        <f t="shared" si="151"/>
        <v/>
      </c>
      <c r="I1164" s="236"/>
      <c r="J1164" s="236"/>
      <c r="K1164" s="236"/>
      <c r="L1164" s="236"/>
      <c r="M1164" s="311">
        <f t="shared" si="152"/>
        <v>0</v>
      </c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60" t="str">
        <f t="shared" si="154"/>
        <v>нет</v>
      </c>
      <c r="AM1164" s="260" t="str">
        <f t="shared" si="156"/>
        <v>нет</v>
      </c>
      <c r="AN1164" s="260">
        <f t="shared" si="153"/>
        <v>0</v>
      </c>
      <c r="AO1164" s="260" t="e">
        <f t="shared" si="155"/>
        <v>#VALUE!</v>
      </c>
    </row>
    <row r="1165" spans="1:41">
      <c r="A1165" s="264" t="e">
        <f t="shared" si="157"/>
        <v>#VALUE!</v>
      </c>
      <c r="B1165" s="243">
        <v>1162</v>
      </c>
      <c r="C1165" s="244"/>
      <c r="D1165" s="259" t="str">
        <f t="shared" si="150"/>
        <v/>
      </c>
      <c r="E1165" s="236"/>
      <c r="F1165" s="236"/>
      <c r="G1165" s="244"/>
      <c r="H1165" s="259" t="str">
        <f t="shared" si="151"/>
        <v/>
      </c>
      <c r="I1165" s="236"/>
      <c r="J1165" s="236"/>
      <c r="K1165" s="236"/>
      <c r="L1165" s="236"/>
      <c r="M1165" s="311">
        <f t="shared" si="152"/>
        <v>0</v>
      </c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60" t="str">
        <f t="shared" si="154"/>
        <v>нет</v>
      </c>
      <c r="AM1165" s="260" t="str">
        <f t="shared" si="156"/>
        <v>нет</v>
      </c>
      <c r="AN1165" s="260">
        <f t="shared" si="153"/>
        <v>0</v>
      </c>
      <c r="AO1165" s="260" t="e">
        <f t="shared" si="155"/>
        <v>#VALUE!</v>
      </c>
    </row>
    <row r="1166" spans="1:41">
      <c r="A1166" s="264" t="e">
        <f t="shared" si="157"/>
        <v>#VALUE!</v>
      </c>
      <c r="B1166" s="243">
        <v>1163</v>
      </c>
      <c r="C1166" s="244"/>
      <c r="D1166" s="259" t="str">
        <f t="shared" si="150"/>
        <v/>
      </c>
      <c r="E1166" s="236"/>
      <c r="F1166" s="236"/>
      <c r="G1166" s="244"/>
      <c r="H1166" s="259" t="str">
        <f t="shared" si="151"/>
        <v/>
      </c>
      <c r="I1166" s="236"/>
      <c r="J1166" s="236"/>
      <c r="K1166" s="236"/>
      <c r="L1166" s="236"/>
      <c r="M1166" s="311">
        <f t="shared" si="152"/>
        <v>0</v>
      </c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60" t="str">
        <f t="shared" si="154"/>
        <v>нет</v>
      </c>
      <c r="AM1166" s="260" t="str">
        <f t="shared" si="156"/>
        <v>нет</v>
      </c>
      <c r="AN1166" s="260">
        <f t="shared" si="153"/>
        <v>0</v>
      </c>
      <c r="AO1166" s="260" t="e">
        <f t="shared" si="155"/>
        <v>#VALUE!</v>
      </c>
    </row>
    <row r="1167" spans="1:41">
      <c r="A1167" s="264" t="e">
        <f t="shared" si="157"/>
        <v>#VALUE!</v>
      </c>
      <c r="B1167" s="243">
        <v>1164</v>
      </c>
      <c r="C1167" s="244"/>
      <c r="D1167" s="259" t="str">
        <f t="shared" si="150"/>
        <v/>
      </c>
      <c r="E1167" s="236"/>
      <c r="F1167" s="236"/>
      <c r="G1167" s="244"/>
      <c r="H1167" s="259" t="str">
        <f t="shared" si="151"/>
        <v/>
      </c>
      <c r="I1167" s="236"/>
      <c r="J1167" s="236"/>
      <c r="K1167" s="236"/>
      <c r="L1167" s="236"/>
      <c r="M1167" s="311">
        <f t="shared" si="152"/>
        <v>0</v>
      </c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60" t="str">
        <f t="shared" si="154"/>
        <v>нет</v>
      </c>
      <c r="AM1167" s="260" t="str">
        <f t="shared" si="156"/>
        <v>нет</v>
      </c>
      <c r="AN1167" s="260">
        <f t="shared" si="153"/>
        <v>0</v>
      </c>
      <c r="AO1167" s="260" t="e">
        <f t="shared" si="155"/>
        <v>#VALUE!</v>
      </c>
    </row>
    <row r="1168" spans="1:41">
      <c r="A1168" s="264" t="e">
        <f t="shared" si="157"/>
        <v>#VALUE!</v>
      </c>
      <c r="B1168" s="243">
        <v>1165</v>
      </c>
      <c r="C1168" s="244"/>
      <c r="D1168" s="259" t="str">
        <f t="shared" si="150"/>
        <v/>
      </c>
      <c r="E1168" s="236"/>
      <c r="F1168" s="236"/>
      <c r="G1168" s="244"/>
      <c r="H1168" s="259" t="str">
        <f t="shared" si="151"/>
        <v/>
      </c>
      <c r="I1168" s="236"/>
      <c r="J1168" s="236"/>
      <c r="K1168" s="236"/>
      <c r="L1168" s="236"/>
      <c r="M1168" s="311">
        <f t="shared" si="152"/>
        <v>0</v>
      </c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60" t="str">
        <f t="shared" si="154"/>
        <v>нет</v>
      </c>
      <c r="AM1168" s="260" t="str">
        <f t="shared" si="156"/>
        <v>нет</v>
      </c>
      <c r="AN1168" s="260">
        <f t="shared" si="153"/>
        <v>0</v>
      </c>
      <c r="AO1168" s="260" t="e">
        <f t="shared" si="155"/>
        <v>#VALUE!</v>
      </c>
    </row>
    <row r="1169" spans="1:41">
      <c r="A1169" s="264" t="e">
        <f t="shared" si="157"/>
        <v>#VALUE!</v>
      </c>
      <c r="B1169" s="243">
        <v>1166</v>
      </c>
      <c r="C1169" s="244"/>
      <c r="D1169" s="259" t="str">
        <f t="shared" si="150"/>
        <v/>
      </c>
      <c r="E1169" s="236"/>
      <c r="F1169" s="236"/>
      <c r="G1169" s="244"/>
      <c r="H1169" s="259" t="str">
        <f t="shared" si="151"/>
        <v/>
      </c>
      <c r="I1169" s="236"/>
      <c r="J1169" s="236"/>
      <c r="K1169" s="236"/>
      <c r="L1169" s="236"/>
      <c r="M1169" s="311">
        <f t="shared" si="152"/>
        <v>0</v>
      </c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60" t="str">
        <f t="shared" si="154"/>
        <v>нет</v>
      </c>
      <c r="AM1169" s="260" t="str">
        <f t="shared" si="156"/>
        <v>нет</v>
      </c>
      <c r="AN1169" s="260">
        <f t="shared" si="153"/>
        <v>0</v>
      </c>
      <c r="AO1169" s="260" t="e">
        <f t="shared" si="155"/>
        <v>#VALUE!</v>
      </c>
    </row>
    <row r="1170" spans="1:41">
      <c r="A1170" s="264" t="e">
        <f t="shared" si="157"/>
        <v>#VALUE!</v>
      </c>
      <c r="B1170" s="243">
        <v>1167</v>
      </c>
      <c r="C1170" s="244"/>
      <c r="D1170" s="259" t="str">
        <f t="shared" si="150"/>
        <v/>
      </c>
      <c r="E1170" s="236"/>
      <c r="F1170" s="236"/>
      <c r="G1170" s="244"/>
      <c r="H1170" s="259" t="str">
        <f t="shared" si="151"/>
        <v/>
      </c>
      <c r="I1170" s="236"/>
      <c r="J1170" s="236"/>
      <c r="K1170" s="236"/>
      <c r="L1170" s="236"/>
      <c r="M1170" s="311">
        <f t="shared" si="152"/>
        <v>0</v>
      </c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60" t="str">
        <f t="shared" si="154"/>
        <v>нет</v>
      </c>
      <c r="AM1170" s="260" t="str">
        <f t="shared" si="156"/>
        <v>нет</v>
      </c>
      <c r="AN1170" s="260">
        <f t="shared" si="153"/>
        <v>0</v>
      </c>
      <c r="AO1170" s="260" t="e">
        <f t="shared" si="155"/>
        <v>#VALUE!</v>
      </c>
    </row>
    <row r="1171" spans="1:41">
      <c r="A1171" s="264" t="e">
        <f t="shared" si="157"/>
        <v>#VALUE!</v>
      </c>
      <c r="B1171" s="243">
        <v>1168</v>
      </c>
      <c r="C1171" s="244"/>
      <c r="D1171" s="259" t="str">
        <f t="shared" si="150"/>
        <v/>
      </c>
      <c r="E1171" s="236"/>
      <c r="F1171" s="236"/>
      <c r="G1171" s="244"/>
      <c r="H1171" s="259" t="str">
        <f t="shared" si="151"/>
        <v/>
      </c>
      <c r="I1171" s="236"/>
      <c r="J1171" s="236"/>
      <c r="K1171" s="236"/>
      <c r="L1171" s="236"/>
      <c r="M1171" s="311">
        <f t="shared" si="152"/>
        <v>0</v>
      </c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60" t="str">
        <f t="shared" si="154"/>
        <v>нет</v>
      </c>
      <c r="AM1171" s="260" t="str">
        <f t="shared" si="156"/>
        <v>нет</v>
      </c>
      <c r="AN1171" s="260">
        <f t="shared" si="153"/>
        <v>0</v>
      </c>
      <c r="AO1171" s="260" t="e">
        <f t="shared" si="155"/>
        <v>#VALUE!</v>
      </c>
    </row>
    <row r="1172" spans="1:41">
      <c r="A1172" s="264" t="e">
        <f t="shared" si="157"/>
        <v>#VALUE!</v>
      </c>
      <c r="B1172" s="243">
        <v>1169</v>
      </c>
      <c r="C1172" s="244"/>
      <c r="D1172" s="259" t="str">
        <f t="shared" si="150"/>
        <v/>
      </c>
      <c r="E1172" s="236"/>
      <c r="F1172" s="236"/>
      <c r="G1172" s="244"/>
      <c r="H1172" s="259" t="str">
        <f t="shared" si="151"/>
        <v/>
      </c>
      <c r="I1172" s="236"/>
      <c r="J1172" s="236"/>
      <c r="K1172" s="236"/>
      <c r="L1172" s="236"/>
      <c r="M1172" s="311">
        <f t="shared" si="152"/>
        <v>0</v>
      </c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60" t="str">
        <f t="shared" si="154"/>
        <v>нет</v>
      </c>
      <c r="AM1172" s="260" t="str">
        <f t="shared" si="156"/>
        <v>нет</v>
      </c>
      <c r="AN1172" s="260">
        <f t="shared" si="153"/>
        <v>0</v>
      </c>
      <c r="AO1172" s="260" t="e">
        <f t="shared" si="155"/>
        <v>#VALUE!</v>
      </c>
    </row>
    <row r="1173" spans="1:41">
      <c r="A1173" s="264" t="e">
        <f t="shared" si="157"/>
        <v>#VALUE!</v>
      </c>
      <c r="B1173" s="243">
        <v>1170</v>
      </c>
      <c r="C1173" s="244"/>
      <c r="D1173" s="259" t="str">
        <f t="shared" si="150"/>
        <v/>
      </c>
      <c r="E1173" s="236"/>
      <c r="F1173" s="236"/>
      <c r="G1173" s="244"/>
      <c r="H1173" s="259" t="str">
        <f t="shared" si="151"/>
        <v/>
      </c>
      <c r="I1173" s="236"/>
      <c r="J1173" s="236"/>
      <c r="K1173" s="236"/>
      <c r="L1173" s="236"/>
      <c r="M1173" s="311">
        <f t="shared" si="152"/>
        <v>0</v>
      </c>
      <c r="N1173" s="236"/>
      <c r="O1173" s="236"/>
      <c r="P1173" s="236"/>
      <c r="Q1173" s="236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B1173" s="236"/>
      <c r="AC1173" s="236"/>
      <c r="AD1173" s="236"/>
      <c r="AE1173" s="236"/>
      <c r="AF1173" s="236"/>
      <c r="AG1173" s="236"/>
      <c r="AH1173" s="236"/>
      <c r="AI1173" s="236"/>
      <c r="AJ1173" s="236"/>
      <c r="AK1173" s="236"/>
      <c r="AL1173" s="260" t="str">
        <f t="shared" si="154"/>
        <v>нет</v>
      </c>
      <c r="AM1173" s="260" t="str">
        <f t="shared" si="156"/>
        <v>нет</v>
      </c>
      <c r="AN1173" s="260">
        <f t="shared" si="153"/>
        <v>0</v>
      </c>
      <c r="AO1173" s="260" t="e">
        <f t="shared" si="155"/>
        <v>#VALUE!</v>
      </c>
    </row>
    <row r="1174" spans="1:41">
      <c r="A1174" s="264" t="e">
        <f t="shared" si="157"/>
        <v>#VALUE!</v>
      </c>
      <c r="B1174" s="243">
        <v>1171</v>
      </c>
      <c r="C1174" s="244"/>
      <c r="D1174" s="259" t="str">
        <f t="shared" si="150"/>
        <v/>
      </c>
      <c r="E1174" s="236"/>
      <c r="F1174" s="236"/>
      <c r="G1174" s="244"/>
      <c r="H1174" s="259" t="str">
        <f t="shared" si="151"/>
        <v/>
      </c>
      <c r="I1174" s="236"/>
      <c r="J1174" s="236"/>
      <c r="K1174" s="236"/>
      <c r="L1174" s="236"/>
      <c r="M1174" s="311">
        <f t="shared" si="152"/>
        <v>0</v>
      </c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60" t="str">
        <f t="shared" si="154"/>
        <v>нет</v>
      </c>
      <c r="AM1174" s="260" t="str">
        <f t="shared" si="156"/>
        <v>нет</v>
      </c>
      <c r="AN1174" s="260">
        <f t="shared" si="153"/>
        <v>0</v>
      </c>
      <c r="AO1174" s="260" t="e">
        <f t="shared" si="155"/>
        <v>#VALUE!</v>
      </c>
    </row>
    <row r="1175" spans="1:41">
      <c r="A1175" s="264" t="e">
        <f t="shared" si="157"/>
        <v>#VALUE!</v>
      </c>
      <c r="B1175" s="243">
        <v>1172</v>
      </c>
      <c r="C1175" s="244"/>
      <c r="D1175" s="259" t="str">
        <f t="shared" si="150"/>
        <v/>
      </c>
      <c r="E1175" s="236"/>
      <c r="F1175" s="236"/>
      <c r="G1175" s="244"/>
      <c r="H1175" s="259" t="str">
        <f t="shared" si="151"/>
        <v/>
      </c>
      <c r="I1175" s="236"/>
      <c r="J1175" s="236"/>
      <c r="K1175" s="236"/>
      <c r="L1175" s="236"/>
      <c r="M1175" s="311">
        <f t="shared" si="152"/>
        <v>0</v>
      </c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60" t="str">
        <f t="shared" si="154"/>
        <v>нет</v>
      </c>
      <c r="AM1175" s="260" t="str">
        <f t="shared" si="156"/>
        <v>нет</v>
      </c>
      <c r="AN1175" s="260">
        <f t="shared" si="153"/>
        <v>0</v>
      </c>
      <c r="AO1175" s="260" t="e">
        <f t="shared" si="155"/>
        <v>#VALUE!</v>
      </c>
    </row>
    <row r="1176" spans="1:41">
      <c r="A1176" s="264" t="e">
        <f t="shared" si="157"/>
        <v>#VALUE!</v>
      </c>
      <c r="B1176" s="243">
        <v>1173</v>
      </c>
      <c r="C1176" s="244"/>
      <c r="D1176" s="259" t="str">
        <f t="shared" si="150"/>
        <v/>
      </c>
      <c r="E1176" s="236"/>
      <c r="F1176" s="236"/>
      <c r="G1176" s="244"/>
      <c r="H1176" s="259" t="str">
        <f t="shared" si="151"/>
        <v/>
      </c>
      <c r="I1176" s="236"/>
      <c r="J1176" s="236"/>
      <c r="K1176" s="236"/>
      <c r="L1176" s="236"/>
      <c r="M1176" s="311">
        <f t="shared" si="152"/>
        <v>0</v>
      </c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60" t="str">
        <f t="shared" si="154"/>
        <v>нет</v>
      </c>
      <c r="AM1176" s="260" t="str">
        <f t="shared" si="156"/>
        <v>нет</v>
      </c>
      <c r="AN1176" s="260">
        <f t="shared" si="153"/>
        <v>0</v>
      </c>
      <c r="AO1176" s="260" t="e">
        <f t="shared" si="155"/>
        <v>#VALUE!</v>
      </c>
    </row>
    <row r="1177" spans="1:41">
      <c r="A1177" s="264" t="e">
        <f t="shared" si="157"/>
        <v>#VALUE!</v>
      </c>
      <c r="B1177" s="243">
        <v>1174</v>
      </c>
      <c r="C1177" s="244"/>
      <c r="D1177" s="259" t="str">
        <f t="shared" si="150"/>
        <v/>
      </c>
      <c r="E1177" s="236"/>
      <c r="F1177" s="236"/>
      <c r="G1177" s="244"/>
      <c r="H1177" s="259" t="str">
        <f t="shared" si="151"/>
        <v/>
      </c>
      <c r="I1177" s="236"/>
      <c r="J1177" s="236"/>
      <c r="K1177" s="236"/>
      <c r="L1177" s="236"/>
      <c r="M1177" s="311">
        <f t="shared" si="152"/>
        <v>0</v>
      </c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60" t="str">
        <f t="shared" si="154"/>
        <v>нет</v>
      </c>
      <c r="AM1177" s="260" t="str">
        <f t="shared" si="156"/>
        <v>нет</v>
      </c>
      <c r="AN1177" s="260">
        <f t="shared" si="153"/>
        <v>0</v>
      </c>
      <c r="AO1177" s="260" t="e">
        <f t="shared" si="155"/>
        <v>#VALUE!</v>
      </c>
    </row>
    <row r="1178" spans="1:41">
      <c r="A1178" s="264" t="e">
        <f t="shared" si="157"/>
        <v>#VALUE!</v>
      </c>
      <c r="B1178" s="243">
        <v>1175</v>
      </c>
      <c r="C1178" s="244"/>
      <c r="D1178" s="259" t="str">
        <f t="shared" si="150"/>
        <v/>
      </c>
      <c r="E1178" s="236"/>
      <c r="F1178" s="236"/>
      <c r="G1178" s="244"/>
      <c r="H1178" s="259" t="str">
        <f t="shared" si="151"/>
        <v/>
      </c>
      <c r="I1178" s="236"/>
      <c r="J1178" s="236"/>
      <c r="K1178" s="236"/>
      <c r="L1178" s="236"/>
      <c r="M1178" s="311">
        <f t="shared" si="152"/>
        <v>0</v>
      </c>
      <c r="N1178" s="236"/>
      <c r="O1178" s="236"/>
      <c r="P1178" s="236"/>
      <c r="Q1178" s="236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B1178" s="236"/>
      <c r="AC1178" s="236"/>
      <c r="AD1178" s="236"/>
      <c r="AE1178" s="236"/>
      <c r="AF1178" s="236"/>
      <c r="AG1178" s="236"/>
      <c r="AH1178" s="236"/>
      <c r="AI1178" s="236"/>
      <c r="AJ1178" s="236"/>
      <c r="AK1178" s="236"/>
      <c r="AL1178" s="260" t="str">
        <f t="shared" si="154"/>
        <v>нет</v>
      </c>
      <c r="AM1178" s="260" t="str">
        <f t="shared" si="156"/>
        <v>нет</v>
      </c>
      <c r="AN1178" s="260">
        <f t="shared" si="153"/>
        <v>0</v>
      </c>
      <c r="AO1178" s="260" t="e">
        <f t="shared" si="155"/>
        <v>#VALUE!</v>
      </c>
    </row>
    <row r="1179" spans="1:41">
      <c r="A1179" s="264" t="e">
        <f t="shared" si="157"/>
        <v>#VALUE!</v>
      </c>
      <c r="B1179" s="243">
        <v>1176</v>
      </c>
      <c r="C1179" s="244"/>
      <c r="D1179" s="259" t="str">
        <f t="shared" si="150"/>
        <v/>
      </c>
      <c r="E1179" s="236"/>
      <c r="F1179" s="236"/>
      <c r="G1179" s="244"/>
      <c r="H1179" s="259" t="str">
        <f t="shared" si="151"/>
        <v/>
      </c>
      <c r="I1179" s="236"/>
      <c r="J1179" s="236"/>
      <c r="K1179" s="236"/>
      <c r="L1179" s="236"/>
      <c r="M1179" s="311">
        <f t="shared" si="152"/>
        <v>0</v>
      </c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60" t="str">
        <f t="shared" si="154"/>
        <v>нет</v>
      </c>
      <c r="AM1179" s="260" t="str">
        <f t="shared" si="156"/>
        <v>нет</v>
      </c>
      <c r="AN1179" s="260">
        <f t="shared" si="153"/>
        <v>0</v>
      </c>
      <c r="AO1179" s="260" t="e">
        <f t="shared" si="155"/>
        <v>#VALUE!</v>
      </c>
    </row>
    <row r="1180" spans="1:41">
      <c r="A1180" s="264" t="e">
        <f t="shared" si="157"/>
        <v>#VALUE!</v>
      </c>
      <c r="B1180" s="243">
        <v>1177</v>
      </c>
      <c r="C1180" s="244"/>
      <c r="D1180" s="259" t="str">
        <f t="shared" si="150"/>
        <v/>
      </c>
      <c r="E1180" s="236"/>
      <c r="F1180" s="236"/>
      <c r="G1180" s="244"/>
      <c r="H1180" s="259" t="str">
        <f t="shared" si="151"/>
        <v/>
      </c>
      <c r="I1180" s="236"/>
      <c r="J1180" s="236"/>
      <c r="K1180" s="236"/>
      <c r="L1180" s="236"/>
      <c r="M1180" s="311">
        <f t="shared" si="152"/>
        <v>0</v>
      </c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60" t="str">
        <f t="shared" si="154"/>
        <v>нет</v>
      </c>
      <c r="AM1180" s="260" t="str">
        <f t="shared" si="156"/>
        <v>нет</v>
      </c>
      <c r="AN1180" s="260">
        <f t="shared" si="153"/>
        <v>0</v>
      </c>
      <c r="AO1180" s="260" t="e">
        <f t="shared" si="155"/>
        <v>#VALUE!</v>
      </c>
    </row>
    <row r="1181" spans="1:41">
      <c r="A1181" s="264" t="e">
        <f t="shared" si="157"/>
        <v>#VALUE!</v>
      </c>
      <c r="B1181" s="243">
        <v>1178</v>
      </c>
      <c r="C1181" s="244"/>
      <c r="D1181" s="259" t="str">
        <f t="shared" si="150"/>
        <v/>
      </c>
      <c r="E1181" s="236"/>
      <c r="F1181" s="236"/>
      <c r="G1181" s="244"/>
      <c r="H1181" s="259" t="str">
        <f t="shared" si="151"/>
        <v/>
      </c>
      <c r="I1181" s="236"/>
      <c r="J1181" s="236"/>
      <c r="K1181" s="236"/>
      <c r="L1181" s="236"/>
      <c r="M1181" s="311">
        <f t="shared" si="152"/>
        <v>0</v>
      </c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60" t="str">
        <f t="shared" si="154"/>
        <v>нет</v>
      </c>
      <c r="AM1181" s="260" t="str">
        <f t="shared" si="156"/>
        <v>нет</v>
      </c>
      <c r="AN1181" s="260">
        <f t="shared" si="153"/>
        <v>0</v>
      </c>
      <c r="AO1181" s="260" t="e">
        <f t="shared" si="155"/>
        <v>#VALUE!</v>
      </c>
    </row>
    <row r="1182" spans="1:41">
      <c r="A1182" s="264" t="e">
        <f t="shared" si="157"/>
        <v>#VALUE!</v>
      </c>
      <c r="B1182" s="243">
        <v>1179</v>
      </c>
      <c r="C1182" s="244"/>
      <c r="D1182" s="259" t="str">
        <f t="shared" si="150"/>
        <v/>
      </c>
      <c r="E1182" s="236"/>
      <c r="F1182" s="236"/>
      <c r="G1182" s="244"/>
      <c r="H1182" s="259" t="str">
        <f t="shared" si="151"/>
        <v/>
      </c>
      <c r="I1182" s="236"/>
      <c r="J1182" s="236"/>
      <c r="K1182" s="236"/>
      <c r="L1182" s="236"/>
      <c r="M1182" s="311">
        <f t="shared" si="152"/>
        <v>0</v>
      </c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60" t="str">
        <f t="shared" si="154"/>
        <v>нет</v>
      </c>
      <c r="AM1182" s="260" t="str">
        <f t="shared" si="156"/>
        <v>нет</v>
      </c>
      <c r="AN1182" s="260">
        <f t="shared" si="153"/>
        <v>0</v>
      </c>
      <c r="AO1182" s="260" t="e">
        <f t="shared" si="155"/>
        <v>#VALUE!</v>
      </c>
    </row>
    <row r="1183" spans="1:41">
      <c r="A1183" s="264" t="e">
        <f t="shared" si="157"/>
        <v>#VALUE!</v>
      </c>
      <c r="B1183" s="243">
        <v>1180</v>
      </c>
      <c r="C1183" s="244"/>
      <c r="D1183" s="259" t="str">
        <f t="shared" si="150"/>
        <v/>
      </c>
      <c r="E1183" s="236"/>
      <c r="F1183" s="236"/>
      <c r="G1183" s="244"/>
      <c r="H1183" s="259" t="str">
        <f t="shared" si="151"/>
        <v/>
      </c>
      <c r="I1183" s="236"/>
      <c r="J1183" s="236"/>
      <c r="K1183" s="236"/>
      <c r="L1183" s="236"/>
      <c r="M1183" s="311">
        <f t="shared" si="152"/>
        <v>0</v>
      </c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60" t="str">
        <f t="shared" si="154"/>
        <v>нет</v>
      </c>
      <c r="AM1183" s="260" t="str">
        <f t="shared" si="156"/>
        <v>нет</v>
      </c>
      <c r="AN1183" s="260">
        <f t="shared" si="153"/>
        <v>0</v>
      </c>
      <c r="AO1183" s="260" t="e">
        <f t="shared" si="155"/>
        <v>#VALUE!</v>
      </c>
    </row>
    <row r="1184" spans="1:41">
      <c r="A1184" s="264" t="e">
        <f t="shared" si="157"/>
        <v>#VALUE!</v>
      </c>
      <c r="B1184" s="243">
        <v>1181</v>
      </c>
      <c r="C1184" s="244"/>
      <c r="D1184" s="259" t="str">
        <f t="shared" si="150"/>
        <v/>
      </c>
      <c r="E1184" s="236"/>
      <c r="F1184" s="236"/>
      <c r="G1184" s="244"/>
      <c r="H1184" s="259" t="str">
        <f t="shared" si="151"/>
        <v/>
      </c>
      <c r="I1184" s="236"/>
      <c r="J1184" s="236"/>
      <c r="K1184" s="236"/>
      <c r="L1184" s="236"/>
      <c r="M1184" s="311">
        <f t="shared" si="152"/>
        <v>0</v>
      </c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60" t="str">
        <f t="shared" si="154"/>
        <v>нет</v>
      </c>
      <c r="AM1184" s="260" t="str">
        <f t="shared" si="156"/>
        <v>нет</v>
      </c>
      <c r="AN1184" s="260">
        <f t="shared" si="153"/>
        <v>0</v>
      </c>
      <c r="AO1184" s="260" t="e">
        <f t="shared" si="155"/>
        <v>#VALUE!</v>
      </c>
    </row>
    <row r="1185" spans="1:41">
      <c r="A1185" s="264" t="e">
        <f t="shared" si="157"/>
        <v>#VALUE!</v>
      </c>
      <c r="B1185" s="243">
        <v>1182</v>
      </c>
      <c r="C1185" s="244"/>
      <c r="D1185" s="259" t="str">
        <f t="shared" si="150"/>
        <v/>
      </c>
      <c r="E1185" s="236"/>
      <c r="F1185" s="236"/>
      <c r="G1185" s="244"/>
      <c r="H1185" s="259" t="str">
        <f t="shared" si="151"/>
        <v/>
      </c>
      <c r="I1185" s="236"/>
      <c r="J1185" s="236"/>
      <c r="K1185" s="236"/>
      <c r="L1185" s="236"/>
      <c r="M1185" s="311">
        <f t="shared" si="152"/>
        <v>0</v>
      </c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60" t="str">
        <f t="shared" si="154"/>
        <v>нет</v>
      </c>
      <c r="AM1185" s="260" t="str">
        <f t="shared" si="156"/>
        <v>нет</v>
      </c>
      <c r="AN1185" s="260">
        <f t="shared" si="153"/>
        <v>0</v>
      </c>
      <c r="AO1185" s="260" t="e">
        <f t="shared" si="155"/>
        <v>#VALUE!</v>
      </c>
    </row>
    <row r="1186" spans="1:41">
      <c r="A1186" s="264" t="e">
        <f t="shared" si="157"/>
        <v>#VALUE!</v>
      </c>
      <c r="B1186" s="243">
        <v>1183</v>
      </c>
      <c r="C1186" s="244"/>
      <c r="D1186" s="259" t="str">
        <f t="shared" si="150"/>
        <v/>
      </c>
      <c r="E1186" s="236"/>
      <c r="F1186" s="236"/>
      <c r="G1186" s="244"/>
      <c r="H1186" s="259" t="str">
        <f t="shared" si="151"/>
        <v/>
      </c>
      <c r="I1186" s="236"/>
      <c r="J1186" s="236"/>
      <c r="K1186" s="236"/>
      <c r="L1186" s="236"/>
      <c r="M1186" s="311">
        <f t="shared" si="152"/>
        <v>0</v>
      </c>
      <c r="N1186" s="236"/>
      <c r="O1186" s="236"/>
      <c r="P1186" s="236"/>
      <c r="Q1186" s="236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B1186" s="236"/>
      <c r="AC1186" s="236"/>
      <c r="AD1186" s="236"/>
      <c r="AE1186" s="236"/>
      <c r="AF1186" s="236"/>
      <c r="AG1186" s="236"/>
      <c r="AH1186" s="236"/>
      <c r="AI1186" s="236"/>
      <c r="AJ1186" s="236"/>
      <c r="AK1186" s="236"/>
      <c r="AL1186" s="260" t="str">
        <f t="shared" si="154"/>
        <v>нет</v>
      </c>
      <c r="AM1186" s="260" t="str">
        <f t="shared" si="156"/>
        <v>нет</v>
      </c>
      <c r="AN1186" s="260">
        <f t="shared" si="153"/>
        <v>0</v>
      </c>
      <c r="AO1186" s="260" t="e">
        <f t="shared" si="155"/>
        <v>#VALUE!</v>
      </c>
    </row>
    <row r="1187" spans="1:41">
      <c r="A1187" s="264" t="e">
        <f t="shared" si="157"/>
        <v>#VALUE!</v>
      </c>
      <c r="B1187" s="243">
        <v>1184</v>
      </c>
      <c r="C1187" s="244"/>
      <c r="D1187" s="259" t="str">
        <f t="shared" si="150"/>
        <v/>
      </c>
      <c r="E1187" s="236"/>
      <c r="F1187" s="236"/>
      <c r="G1187" s="244"/>
      <c r="H1187" s="259" t="str">
        <f t="shared" si="151"/>
        <v/>
      </c>
      <c r="I1187" s="236"/>
      <c r="J1187" s="236"/>
      <c r="K1187" s="236"/>
      <c r="L1187" s="236"/>
      <c r="M1187" s="311">
        <f t="shared" si="152"/>
        <v>0</v>
      </c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60" t="str">
        <f t="shared" si="154"/>
        <v>нет</v>
      </c>
      <c r="AM1187" s="260" t="str">
        <f t="shared" si="156"/>
        <v>нет</v>
      </c>
      <c r="AN1187" s="260">
        <f t="shared" si="153"/>
        <v>0</v>
      </c>
      <c r="AO1187" s="260" t="e">
        <f t="shared" si="155"/>
        <v>#VALUE!</v>
      </c>
    </row>
    <row r="1188" spans="1:41">
      <c r="A1188" s="264" t="e">
        <f t="shared" si="157"/>
        <v>#VALUE!</v>
      </c>
      <c r="B1188" s="243">
        <v>1185</v>
      </c>
      <c r="C1188" s="244"/>
      <c r="D1188" s="259" t="str">
        <f t="shared" si="150"/>
        <v/>
      </c>
      <c r="E1188" s="236"/>
      <c r="F1188" s="236"/>
      <c r="G1188" s="244"/>
      <c r="H1188" s="259" t="str">
        <f t="shared" si="151"/>
        <v/>
      </c>
      <c r="I1188" s="236"/>
      <c r="J1188" s="236"/>
      <c r="K1188" s="236"/>
      <c r="L1188" s="236"/>
      <c r="M1188" s="311">
        <f t="shared" si="152"/>
        <v>0</v>
      </c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60" t="str">
        <f t="shared" si="154"/>
        <v>нет</v>
      </c>
      <c r="AM1188" s="260" t="str">
        <f t="shared" si="156"/>
        <v>нет</v>
      </c>
      <c r="AN1188" s="260">
        <f t="shared" si="153"/>
        <v>0</v>
      </c>
      <c r="AO1188" s="260" t="e">
        <f t="shared" si="155"/>
        <v>#VALUE!</v>
      </c>
    </row>
    <row r="1189" spans="1:41">
      <c r="A1189" s="264" t="e">
        <f t="shared" si="157"/>
        <v>#VALUE!</v>
      </c>
      <c r="B1189" s="243">
        <v>1186</v>
      </c>
      <c r="C1189" s="244"/>
      <c r="D1189" s="259" t="str">
        <f t="shared" si="150"/>
        <v/>
      </c>
      <c r="E1189" s="236"/>
      <c r="F1189" s="236"/>
      <c r="G1189" s="244"/>
      <c r="H1189" s="259" t="str">
        <f t="shared" si="151"/>
        <v/>
      </c>
      <c r="I1189" s="236"/>
      <c r="J1189" s="236"/>
      <c r="K1189" s="236"/>
      <c r="L1189" s="236"/>
      <c r="M1189" s="311">
        <f t="shared" si="152"/>
        <v>0</v>
      </c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60" t="str">
        <f t="shared" si="154"/>
        <v>нет</v>
      </c>
      <c r="AM1189" s="260" t="str">
        <f t="shared" si="156"/>
        <v>нет</v>
      </c>
      <c r="AN1189" s="260">
        <f t="shared" si="153"/>
        <v>0</v>
      </c>
      <c r="AO1189" s="260" t="e">
        <f t="shared" si="155"/>
        <v>#VALUE!</v>
      </c>
    </row>
    <row r="1190" spans="1:41">
      <c r="A1190" s="264" t="e">
        <f t="shared" si="157"/>
        <v>#VALUE!</v>
      </c>
      <c r="B1190" s="243">
        <v>1187</v>
      </c>
      <c r="C1190" s="244"/>
      <c r="D1190" s="259" t="str">
        <f t="shared" si="150"/>
        <v/>
      </c>
      <c r="E1190" s="236"/>
      <c r="F1190" s="236"/>
      <c r="G1190" s="244"/>
      <c r="H1190" s="259" t="str">
        <f t="shared" si="151"/>
        <v/>
      </c>
      <c r="I1190" s="236"/>
      <c r="J1190" s="236"/>
      <c r="K1190" s="236"/>
      <c r="L1190" s="236"/>
      <c r="M1190" s="311">
        <f t="shared" si="152"/>
        <v>0</v>
      </c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60" t="str">
        <f t="shared" si="154"/>
        <v>нет</v>
      </c>
      <c r="AM1190" s="260" t="str">
        <f t="shared" si="156"/>
        <v>нет</v>
      </c>
      <c r="AN1190" s="260">
        <f t="shared" si="153"/>
        <v>0</v>
      </c>
      <c r="AO1190" s="260" t="e">
        <f t="shared" si="155"/>
        <v>#VALUE!</v>
      </c>
    </row>
    <row r="1191" spans="1:41">
      <c r="A1191" s="264" t="e">
        <f t="shared" si="157"/>
        <v>#VALUE!</v>
      </c>
      <c r="B1191" s="243">
        <v>1188</v>
      </c>
      <c r="C1191" s="244"/>
      <c r="D1191" s="259" t="str">
        <f t="shared" si="150"/>
        <v/>
      </c>
      <c r="E1191" s="236"/>
      <c r="F1191" s="236"/>
      <c r="G1191" s="244"/>
      <c r="H1191" s="259" t="str">
        <f t="shared" si="151"/>
        <v/>
      </c>
      <c r="I1191" s="236"/>
      <c r="J1191" s="236"/>
      <c r="K1191" s="236"/>
      <c r="L1191" s="236"/>
      <c r="M1191" s="311">
        <f t="shared" si="152"/>
        <v>0</v>
      </c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60" t="str">
        <f t="shared" si="154"/>
        <v>нет</v>
      </c>
      <c r="AM1191" s="260" t="str">
        <f t="shared" si="156"/>
        <v>нет</v>
      </c>
      <c r="AN1191" s="260">
        <f t="shared" si="153"/>
        <v>0</v>
      </c>
      <c r="AO1191" s="260" t="e">
        <f t="shared" si="155"/>
        <v>#VALUE!</v>
      </c>
    </row>
    <row r="1192" spans="1:41">
      <c r="A1192" s="264" t="e">
        <f t="shared" si="157"/>
        <v>#VALUE!</v>
      </c>
      <c r="B1192" s="243">
        <v>1189</v>
      </c>
      <c r="C1192" s="244"/>
      <c r="D1192" s="259" t="str">
        <f t="shared" si="150"/>
        <v/>
      </c>
      <c r="E1192" s="236"/>
      <c r="F1192" s="236"/>
      <c r="G1192" s="244"/>
      <c r="H1192" s="259" t="str">
        <f t="shared" si="151"/>
        <v/>
      </c>
      <c r="I1192" s="236"/>
      <c r="J1192" s="236"/>
      <c r="K1192" s="236"/>
      <c r="L1192" s="236"/>
      <c r="M1192" s="311">
        <f t="shared" si="152"/>
        <v>0</v>
      </c>
      <c r="N1192" s="236"/>
      <c r="O1192" s="236"/>
      <c r="P1192" s="236"/>
      <c r="Q1192" s="236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B1192" s="236"/>
      <c r="AC1192" s="236"/>
      <c r="AD1192" s="236"/>
      <c r="AE1192" s="236"/>
      <c r="AF1192" s="236"/>
      <c r="AG1192" s="236"/>
      <c r="AH1192" s="236"/>
      <c r="AI1192" s="236"/>
      <c r="AJ1192" s="236"/>
      <c r="AK1192" s="236"/>
      <c r="AL1192" s="260" t="str">
        <f t="shared" si="154"/>
        <v>нет</v>
      </c>
      <c r="AM1192" s="260" t="str">
        <f t="shared" si="156"/>
        <v>нет</v>
      </c>
      <c r="AN1192" s="260">
        <f t="shared" si="153"/>
        <v>0</v>
      </c>
      <c r="AO1192" s="260" t="e">
        <f t="shared" si="155"/>
        <v>#VALUE!</v>
      </c>
    </row>
    <row r="1193" spans="1:41">
      <c r="A1193" s="264" t="e">
        <f t="shared" si="157"/>
        <v>#VALUE!</v>
      </c>
      <c r="B1193" s="243">
        <v>1190</v>
      </c>
      <c r="C1193" s="244"/>
      <c r="D1193" s="259" t="str">
        <f t="shared" si="150"/>
        <v/>
      </c>
      <c r="E1193" s="236"/>
      <c r="F1193" s="236"/>
      <c r="G1193" s="244"/>
      <c r="H1193" s="259" t="str">
        <f t="shared" si="151"/>
        <v/>
      </c>
      <c r="I1193" s="236"/>
      <c r="J1193" s="236"/>
      <c r="K1193" s="236"/>
      <c r="L1193" s="236"/>
      <c r="M1193" s="311">
        <f t="shared" si="152"/>
        <v>0</v>
      </c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60" t="str">
        <f t="shared" si="154"/>
        <v>нет</v>
      </c>
      <c r="AM1193" s="260" t="str">
        <f t="shared" si="156"/>
        <v>нет</v>
      </c>
      <c r="AN1193" s="260">
        <f t="shared" si="153"/>
        <v>0</v>
      </c>
      <c r="AO1193" s="260" t="e">
        <f t="shared" si="155"/>
        <v>#VALUE!</v>
      </c>
    </row>
    <row r="1194" spans="1:41">
      <c r="A1194" s="264" t="e">
        <f t="shared" si="157"/>
        <v>#VALUE!</v>
      </c>
      <c r="B1194" s="243">
        <v>1191</v>
      </c>
      <c r="C1194" s="244"/>
      <c r="D1194" s="259" t="str">
        <f t="shared" si="150"/>
        <v/>
      </c>
      <c r="E1194" s="236"/>
      <c r="F1194" s="236"/>
      <c r="G1194" s="244"/>
      <c r="H1194" s="259" t="str">
        <f t="shared" si="151"/>
        <v/>
      </c>
      <c r="I1194" s="236"/>
      <c r="J1194" s="236"/>
      <c r="K1194" s="236"/>
      <c r="L1194" s="236"/>
      <c r="M1194" s="311">
        <f t="shared" si="152"/>
        <v>0</v>
      </c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60" t="str">
        <f t="shared" si="154"/>
        <v>нет</v>
      </c>
      <c r="AM1194" s="260" t="str">
        <f t="shared" si="156"/>
        <v>нет</v>
      </c>
      <c r="AN1194" s="260">
        <f t="shared" si="153"/>
        <v>0</v>
      </c>
      <c r="AO1194" s="260" t="e">
        <f t="shared" si="155"/>
        <v>#VALUE!</v>
      </c>
    </row>
    <row r="1195" spans="1:41">
      <c r="A1195" s="264" t="e">
        <f t="shared" si="157"/>
        <v>#VALUE!</v>
      </c>
      <c r="B1195" s="243">
        <v>1192</v>
      </c>
      <c r="C1195" s="244"/>
      <c r="D1195" s="259" t="str">
        <f t="shared" si="150"/>
        <v/>
      </c>
      <c r="E1195" s="236"/>
      <c r="F1195" s="236"/>
      <c r="G1195" s="244"/>
      <c r="H1195" s="259" t="str">
        <f t="shared" si="151"/>
        <v/>
      </c>
      <c r="I1195" s="236"/>
      <c r="J1195" s="236"/>
      <c r="K1195" s="236"/>
      <c r="L1195" s="236"/>
      <c r="M1195" s="311">
        <f t="shared" si="152"/>
        <v>0</v>
      </c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60" t="str">
        <f t="shared" si="154"/>
        <v>нет</v>
      </c>
      <c r="AM1195" s="260" t="str">
        <f t="shared" si="156"/>
        <v>нет</v>
      </c>
      <c r="AN1195" s="260">
        <f t="shared" si="153"/>
        <v>0</v>
      </c>
      <c r="AO1195" s="260" t="e">
        <f t="shared" si="155"/>
        <v>#VALUE!</v>
      </c>
    </row>
    <row r="1196" spans="1:41">
      <c r="A1196" s="264" t="e">
        <f t="shared" si="157"/>
        <v>#VALUE!</v>
      </c>
      <c r="B1196" s="243">
        <v>1193</v>
      </c>
      <c r="C1196" s="244"/>
      <c r="D1196" s="259" t="str">
        <f t="shared" si="150"/>
        <v/>
      </c>
      <c r="E1196" s="236"/>
      <c r="F1196" s="236"/>
      <c r="G1196" s="244"/>
      <c r="H1196" s="259" t="str">
        <f t="shared" si="151"/>
        <v/>
      </c>
      <c r="I1196" s="236"/>
      <c r="J1196" s="236"/>
      <c r="K1196" s="236"/>
      <c r="L1196" s="236"/>
      <c r="M1196" s="311">
        <f t="shared" si="152"/>
        <v>0</v>
      </c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60" t="str">
        <f t="shared" si="154"/>
        <v>нет</v>
      </c>
      <c r="AM1196" s="260" t="str">
        <f t="shared" si="156"/>
        <v>нет</v>
      </c>
      <c r="AN1196" s="260">
        <f t="shared" si="153"/>
        <v>0</v>
      </c>
      <c r="AO1196" s="260" t="e">
        <f t="shared" si="155"/>
        <v>#VALUE!</v>
      </c>
    </row>
    <row r="1197" spans="1:41">
      <c r="A1197" s="264" t="e">
        <f t="shared" si="157"/>
        <v>#VALUE!</v>
      </c>
      <c r="B1197" s="243">
        <v>1194</v>
      </c>
      <c r="C1197" s="244"/>
      <c r="D1197" s="259" t="str">
        <f t="shared" si="150"/>
        <v/>
      </c>
      <c r="E1197" s="236"/>
      <c r="F1197" s="236"/>
      <c r="G1197" s="244"/>
      <c r="H1197" s="259" t="str">
        <f t="shared" si="151"/>
        <v/>
      </c>
      <c r="I1197" s="236"/>
      <c r="J1197" s="236"/>
      <c r="K1197" s="236"/>
      <c r="L1197" s="236"/>
      <c r="M1197" s="311">
        <f t="shared" si="152"/>
        <v>0</v>
      </c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60" t="str">
        <f t="shared" si="154"/>
        <v>нет</v>
      </c>
      <c r="AM1197" s="260" t="str">
        <f t="shared" si="156"/>
        <v>нет</v>
      </c>
      <c r="AN1197" s="260">
        <f t="shared" si="153"/>
        <v>0</v>
      </c>
      <c r="AO1197" s="260" t="e">
        <f t="shared" si="155"/>
        <v>#VALUE!</v>
      </c>
    </row>
    <row r="1198" spans="1:41">
      <c r="A1198" s="264" t="e">
        <f t="shared" si="157"/>
        <v>#VALUE!</v>
      </c>
      <c r="B1198" s="243">
        <v>1195</v>
      </c>
      <c r="C1198" s="244"/>
      <c r="D1198" s="259" t="str">
        <f t="shared" si="150"/>
        <v/>
      </c>
      <c r="E1198" s="236"/>
      <c r="F1198" s="236"/>
      <c r="G1198" s="244"/>
      <c r="H1198" s="259" t="str">
        <f t="shared" si="151"/>
        <v/>
      </c>
      <c r="I1198" s="236"/>
      <c r="J1198" s="236"/>
      <c r="K1198" s="236"/>
      <c r="L1198" s="236"/>
      <c r="M1198" s="311">
        <f t="shared" si="152"/>
        <v>0</v>
      </c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60" t="str">
        <f t="shared" si="154"/>
        <v>нет</v>
      </c>
      <c r="AM1198" s="260" t="str">
        <f t="shared" si="156"/>
        <v>нет</v>
      </c>
      <c r="AN1198" s="260">
        <f t="shared" si="153"/>
        <v>0</v>
      </c>
      <c r="AO1198" s="260" t="e">
        <f t="shared" si="155"/>
        <v>#VALUE!</v>
      </c>
    </row>
    <row r="1199" spans="1:41">
      <c r="A1199" s="264" t="e">
        <f t="shared" si="157"/>
        <v>#VALUE!</v>
      </c>
      <c r="B1199" s="243">
        <v>1196</v>
      </c>
      <c r="C1199" s="244"/>
      <c r="D1199" s="259" t="str">
        <f t="shared" si="150"/>
        <v/>
      </c>
      <c r="E1199" s="236"/>
      <c r="F1199" s="236"/>
      <c r="G1199" s="244"/>
      <c r="H1199" s="259" t="str">
        <f t="shared" si="151"/>
        <v/>
      </c>
      <c r="I1199" s="236"/>
      <c r="J1199" s="236"/>
      <c r="K1199" s="236"/>
      <c r="L1199" s="236"/>
      <c r="M1199" s="311">
        <f t="shared" si="152"/>
        <v>0</v>
      </c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60" t="str">
        <f t="shared" si="154"/>
        <v>нет</v>
      </c>
      <c r="AM1199" s="260" t="str">
        <f t="shared" si="156"/>
        <v>нет</v>
      </c>
      <c r="AN1199" s="260">
        <f t="shared" si="153"/>
        <v>0</v>
      </c>
      <c r="AO1199" s="260" t="e">
        <f t="shared" si="155"/>
        <v>#VALUE!</v>
      </c>
    </row>
    <row r="1200" spans="1:41">
      <c r="A1200" s="264" t="e">
        <f t="shared" si="157"/>
        <v>#VALUE!</v>
      </c>
      <c r="B1200" s="243">
        <v>1197</v>
      </c>
      <c r="C1200" s="244"/>
      <c r="D1200" s="259" t="str">
        <f t="shared" si="150"/>
        <v/>
      </c>
      <c r="E1200" s="236"/>
      <c r="F1200" s="236"/>
      <c r="G1200" s="244"/>
      <c r="H1200" s="259" t="str">
        <f t="shared" si="151"/>
        <v/>
      </c>
      <c r="I1200" s="236"/>
      <c r="J1200" s="236"/>
      <c r="K1200" s="236"/>
      <c r="L1200" s="236"/>
      <c r="M1200" s="311">
        <f t="shared" si="152"/>
        <v>0</v>
      </c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60" t="str">
        <f t="shared" si="154"/>
        <v>нет</v>
      </c>
      <c r="AM1200" s="260" t="str">
        <f t="shared" si="156"/>
        <v>нет</v>
      </c>
      <c r="AN1200" s="260">
        <f t="shared" si="153"/>
        <v>0</v>
      </c>
      <c r="AO1200" s="260" t="e">
        <f t="shared" si="155"/>
        <v>#VALUE!</v>
      </c>
    </row>
    <row r="1201" spans="1:41">
      <c r="A1201" s="264" t="e">
        <f t="shared" si="157"/>
        <v>#VALUE!</v>
      </c>
      <c r="B1201" s="243">
        <v>1198</v>
      </c>
      <c r="C1201" s="244"/>
      <c r="D1201" s="259" t="str">
        <f t="shared" si="150"/>
        <v/>
      </c>
      <c r="E1201" s="236"/>
      <c r="F1201" s="236"/>
      <c r="G1201" s="244"/>
      <c r="H1201" s="259" t="str">
        <f t="shared" si="151"/>
        <v/>
      </c>
      <c r="I1201" s="236"/>
      <c r="J1201" s="236"/>
      <c r="K1201" s="236"/>
      <c r="L1201" s="236"/>
      <c r="M1201" s="311">
        <f t="shared" si="152"/>
        <v>0</v>
      </c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60" t="str">
        <f t="shared" si="154"/>
        <v>нет</v>
      </c>
      <c r="AM1201" s="260" t="str">
        <f t="shared" si="156"/>
        <v>нет</v>
      </c>
      <c r="AN1201" s="260">
        <f t="shared" si="153"/>
        <v>0</v>
      </c>
      <c r="AO1201" s="260" t="e">
        <f t="shared" si="155"/>
        <v>#VALUE!</v>
      </c>
    </row>
    <row r="1202" spans="1:41">
      <c r="A1202" s="264" t="e">
        <f t="shared" si="157"/>
        <v>#VALUE!</v>
      </c>
      <c r="B1202" s="243">
        <v>1199</v>
      </c>
      <c r="C1202" s="244"/>
      <c r="D1202" s="259" t="str">
        <f t="shared" si="150"/>
        <v/>
      </c>
      <c r="E1202" s="236"/>
      <c r="F1202" s="236"/>
      <c r="G1202" s="244"/>
      <c r="H1202" s="259" t="str">
        <f t="shared" si="151"/>
        <v/>
      </c>
      <c r="I1202" s="236"/>
      <c r="J1202" s="236"/>
      <c r="K1202" s="236"/>
      <c r="L1202" s="236"/>
      <c r="M1202" s="311">
        <f t="shared" si="152"/>
        <v>0</v>
      </c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60" t="str">
        <f t="shared" si="154"/>
        <v>нет</v>
      </c>
      <c r="AM1202" s="260" t="str">
        <f t="shared" si="156"/>
        <v>нет</v>
      </c>
      <c r="AN1202" s="260">
        <f t="shared" si="153"/>
        <v>0</v>
      </c>
      <c r="AO1202" s="260" t="e">
        <f t="shared" si="155"/>
        <v>#VALUE!</v>
      </c>
    </row>
    <row r="1203" spans="1:41">
      <c r="A1203" s="264" t="e">
        <f t="shared" si="157"/>
        <v>#VALUE!</v>
      </c>
      <c r="B1203" s="243">
        <v>1200</v>
      </c>
      <c r="C1203" s="244"/>
      <c r="D1203" s="259" t="str">
        <f t="shared" si="150"/>
        <v/>
      </c>
      <c r="E1203" s="236"/>
      <c r="F1203" s="236"/>
      <c r="G1203" s="244"/>
      <c r="H1203" s="259" t="str">
        <f t="shared" si="151"/>
        <v/>
      </c>
      <c r="I1203" s="236"/>
      <c r="J1203" s="236"/>
      <c r="K1203" s="236"/>
      <c r="L1203" s="236"/>
      <c r="M1203" s="311">
        <f t="shared" si="152"/>
        <v>0</v>
      </c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60" t="str">
        <f t="shared" si="154"/>
        <v>нет</v>
      </c>
      <c r="AM1203" s="260" t="str">
        <f t="shared" si="156"/>
        <v>нет</v>
      </c>
      <c r="AN1203" s="260">
        <f t="shared" si="153"/>
        <v>0</v>
      </c>
      <c r="AO1203" s="260" t="e">
        <f t="shared" si="155"/>
        <v>#VALUE!</v>
      </c>
    </row>
    <row r="1204" spans="1:41">
      <c r="A1204" s="264" t="e">
        <f t="shared" si="157"/>
        <v>#VALUE!</v>
      </c>
      <c r="B1204" s="243">
        <v>1201</v>
      </c>
      <c r="C1204" s="244"/>
      <c r="D1204" s="259" t="str">
        <f t="shared" si="150"/>
        <v/>
      </c>
      <c r="E1204" s="236"/>
      <c r="F1204" s="236"/>
      <c r="G1204" s="244"/>
      <c r="H1204" s="259" t="str">
        <f t="shared" si="151"/>
        <v/>
      </c>
      <c r="I1204" s="236"/>
      <c r="J1204" s="236"/>
      <c r="K1204" s="236"/>
      <c r="L1204" s="236"/>
      <c r="M1204" s="311">
        <f t="shared" si="152"/>
        <v>0</v>
      </c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60" t="str">
        <f t="shared" si="154"/>
        <v>нет</v>
      </c>
      <c r="AM1204" s="260" t="str">
        <f t="shared" si="156"/>
        <v>нет</v>
      </c>
      <c r="AN1204" s="260">
        <f t="shared" si="153"/>
        <v>0</v>
      </c>
      <c r="AO1204" s="260" t="e">
        <f t="shared" si="155"/>
        <v>#VALUE!</v>
      </c>
    </row>
    <row r="1205" spans="1:41">
      <c r="A1205" s="264" t="e">
        <f t="shared" si="157"/>
        <v>#VALUE!</v>
      </c>
      <c r="B1205" s="243">
        <v>1202</v>
      </c>
      <c r="C1205" s="244"/>
      <c r="D1205" s="259" t="str">
        <f t="shared" si="150"/>
        <v/>
      </c>
      <c r="E1205" s="236"/>
      <c r="F1205" s="236"/>
      <c r="G1205" s="244"/>
      <c r="H1205" s="259" t="str">
        <f t="shared" si="151"/>
        <v/>
      </c>
      <c r="I1205" s="236"/>
      <c r="J1205" s="236"/>
      <c r="K1205" s="236"/>
      <c r="L1205" s="236"/>
      <c r="M1205" s="311">
        <f t="shared" si="152"/>
        <v>0</v>
      </c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60" t="str">
        <f t="shared" si="154"/>
        <v>нет</v>
      </c>
      <c r="AM1205" s="260" t="str">
        <f t="shared" si="156"/>
        <v>нет</v>
      </c>
      <c r="AN1205" s="260">
        <f t="shared" si="153"/>
        <v>0</v>
      </c>
      <c r="AO1205" s="260" t="e">
        <f t="shared" si="155"/>
        <v>#VALUE!</v>
      </c>
    </row>
    <row r="1206" spans="1:41">
      <c r="A1206" s="264" t="e">
        <f t="shared" si="157"/>
        <v>#VALUE!</v>
      </c>
      <c r="B1206" s="243">
        <v>1203</v>
      </c>
      <c r="C1206" s="244"/>
      <c r="D1206" s="259" t="str">
        <f t="shared" si="150"/>
        <v/>
      </c>
      <c r="E1206" s="236"/>
      <c r="F1206" s="236"/>
      <c r="G1206" s="244"/>
      <c r="H1206" s="259" t="str">
        <f t="shared" si="151"/>
        <v/>
      </c>
      <c r="I1206" s="236"/>
      <c r="J1206" s="236"/>
      <c r="K1206" s="236"/>
      <c r="L1206" s="236"/>
      <c r="M1206" s="311">
        <f t="shared" si="152"/>
        <v>0</v>
      </c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60" t="str">
        <f t="shared" si="154"/>
        <v>нет</v>
      </c>
      <c r="AM1206" s="260" t="str">
        <f t="shared" si="156"/>
        <v>нет</v>
      </c>
      <c r="AN1206" s="260">
        <f t="shared" si="153"/>
        <v>0</v>
      </c>
      <c r="AO1206" s="260" t="e">
        <f t="shared" si="155"/>
        <v>#VALUE!</v>
      </c>
    </row>
    <row r="1207" spans="1:41">
      <c r="A1207" s="264" t="e">
        <f t="shared" si="157"/>
        <v>#VALUE!</v>
      </c>
      <c r="B1207" s="243">
        <v>1204</v>
      </c>
      <c r="C1207" s="244"/>
      <c r="D1207" s="259" t="str">
        <f t="shared" si="150"/>
        <v/>
      </c>
      <c r="E1207" s="236"/>
      <c r="F1207" s="236"/>
      <c r="G1207" s="244"/>
      <c r="H1207" s="259" t="str">
        <f t="shared" si="151"/>
        <v/>
      </c>
      <c r="I1207" s="236"/>
      <c r="J1207" s="236"/>
      <c r="K1207" s="236"/>
      <c r="L1207" s="236"/>
      <c r="M1207" s="311">
        <f t="shared" si="152"/>
        <v>0</v>
      </c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60" t="str">
        <f t="shared" si="154"/>
        <v>нет</v>
      </c>
      <c r="AM1207" s="260" t="str">
        <f t="shared" si="156"/>
        <v>нет</v>
      </c>
      <c r="AN1207" s="260">
        <f t="shared" si="153"/>
        <v>0</v>
      </c>
      <c r="AO1207" s="260" t="e">
        <f t="shared" si="155"/>
        <v>#VALUE!</v>
      </c>
    </row>
    <row r="1208" spans="1:41">
      <c r="A1208" s="264" t="e">
        <f t="shared" si="157"/>
        <v>#VALUE!</v>
      </c>
      <c r="B1208" s="243">
        <v>1205</v>
      </c>
      <c r="C1208" s="244"/>
      <c r="D1208" s="259" t="str">
        <f t="shared" si="150"/>
        <v/>
      </c>
      <c r="E1208" s="236"/>
      <c r="F1208" s="236"/>
      <c r="G1208" s="244"/>
      <c r="H1208" s="259" t="str">
        <f t="shared" si="151"/>
        <v/>
      </c>
      <c r="I1208" s="236"/>
      <c r="J1208" s="236"/>
      <c r="K1208" s="236"/>
      <c r="L1208" s="236"/>
      <c r="M1208" s="311">
        <f t="shared" si="152"/>
        <v>0</v>
      </c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60" t="str">
        <f t="shared" si="154"/>
        <v>нет</v>
      </c>
      <c r="AM1208" s="260" t="str">
        <f t="shared" si="156"/>
        <v>нет</v>
      </c>
      <c r="AN1208" s="260">
        <f t="shared" si="153"/>
        <v>0</v>
      </c>
      <c r="AO1208" s="260" t="e">
        <f t="shared" si="155"/>
        <v>#VALUE!</v>
      </c>
    </row>
    <row r="1209" spans="1:41">
      <c r="A1209" s="264" t="e">
        <f t="shared" si="157"/>
        <v>#VALUE!</v>
      </c>
      <c r="B1209" s="243">
        <v>1206</v>
      </c>
      <c r="C1209" s="244"/>
      <c r="D1209" s="259" t="str">
        <f t="shared" si="150"/>
        <v/>
      </c>
      <c r="E1209" s="236"/>
      <c r="F1209" s="236"/>
      <c r="G1209" s="244"/>
      <c r="H1209" s="259" t="str">
        <f t="shared" si="151"/>
        <v/>
      </c>
      <c r="I1209" s="236"/>
      <c r="J1209" s="236"/>
      <c r="K1209" s="236"/>
      <c r="L1209" s="236"/>
      <c r="M1209" s="311">
        <f t="shared" si="152"/>
        <v>0</v>
      </c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60" t="str">
        <f t="shared" si="154"/>
        <v>нет</v>
      </c>
      <c r="AM1209" s="260" t="str">
        <f t="shared" si="156"/>
        <v>нет</v>
      </c>
      <c r="AN1209" s="260">
        <f t="shared" si="153"/>
        <v>0</v>
      </c>
      <c r="AO1209" s="260" t="e">
        <f t="shared" si="155"/>
        <v>#VALUE!</v>
      </c>
    </row>
    <row r="1210" spans="1:41">
      <c r="A1210" s="264" t="e">
        <f t="shared" si="157"/>
        <v>#VALUE!</v>
      </c>
      <c r="B1210" s="243">
        <v>1207</v>
      </c>
      <c r="C1210" s="244"/>
      <c r="D1210" s="259" t="str">
        <f t="shared" si="150"/>
        <v/>
      </c>
      <c r="E1210" s="236"/>
      <c r="F1210" s="236"/>
      <c r="G1210" s="244"/>
      <c r="H1210" s="259" t="str">
        <f t="shared" si="151"/>
        <v/>
      </c>
      <c r="I1210" s="236"/>
      <c r="J1210" s="236"/>
      <c r="K1210" s="236"/>
      <c r="L1210" s="236"/>
      <c r="M1210" s="311">
        <f t="shared" si="152"/>
        <v>0</v>
      </c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60" t="str">
        <f t="shared" si="154"/>
        <v>нет</v>
      </c>
      <c r="AM1210" s="260" t="str">
        <f t="shared" si="156"/>
        <v>нет</v>
      </c>
      <c r="AN1210" s="260">
        <f t="shared" si="153"/>
        <v>0</v>
      </c>
      <c r="AO1210" s="260" t="e">
        <f t="shared" si="155"/>
        <v>#VALUE!</v>
      </c>
    </row>
    <row r="1211" spans="1:41">
      <c r="A1211" s="264" t="e">
        <f t="shared" si="157"/>
        <v>#VALUE!</v>
      </c>
      <c r="B1211" s="243">
        <v>1208</v>
      </c>
      <c r="C1211" s="244"/>
      <c r="D1211" s="259" t="str">
        <f t="shared" si="150"/>
        <v/>
      </c>
      <c r="E1211" s="236"/>
      <c r="F1211" s="236"/>
      <c r="G1211" s="244"/>
      <c r="H1211" s="259" t="str">
        <f t="shared" si="151"/>
        <v/>
      </c>
      <c r="I1211" s="236"/>
      <c r="J1211" s="236"/>
      <c r="K1211" s="236"/>
      <c r="L1211" s="236"/>
      <c r="M1211" s="311">
        <f t="shared" si="152"/>
        <v>0</v>
      </c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60" t="str">
        <f t="shared" si="154"/>
        <v>нет</v>
      </c>
      <c r="AM1211" s="260" t="str">
        <f t="shared" si="156"/>
        <v>нет</v>
      </c>
      <c r="AN1211" s="260">
        <f t="shared" si="153"/>
        <v>0</v>
      </c>
      <c r="AO1211" s="260" t="e">
        <f t="shared" si="155"/>
        <v>#VALUE!</v>
      </c>
    </row>
    <row r="1212" spans="1:41">
      <c r="A1212" s="264" t="e">
        <f t="shared" si="157"/>
        <v>#VALUE!</v>
      </c>
      <c r="B1212" s="243">
        <v>1209</v>
      </c>
      <c r="C1212" s="244"/>
      <c r="D1212" s="259" t="str">
        <f t="shared" si="150"/>
        <v/>
      </c>
      <c r="E1212" s="236"/>
      <c r="F1212" s="236"/>
      <c r="G1212" s="244"/>
      <c r="H1212" s="259" t="str">
        <f t="shared" si="151"/>
        <v/>
      </c>
      <c r="I1212" s="236"/>
      <c r="J1212" s="236"/>
      <c r="K1212" s="236"/>
      <c r="L1212" s="236"/>
      <c r="M1212" s="311">
        <f t="shared" si="152"/>
        <v>0</v>
      </c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60" t="str">
        <f t="shared" si="154"/>
        <v>нет</v>
      </c>
      <c r="AM1212" s="260" t="str">
        <f t="shared" si="156"/>
        <v>нет</v>
      </c>
      <c r="AN1212" s="260">
        <f t="shared" si="153"/>
        <v>0</v>
      </c>
      <c r="AO1212" s="260" t="e">
        <f t="shared" si="155"/>
        <v>#VALUE!</v>
      </c>
    </row>
    <row r="1213" spans="1:41">
      <c r="A1213" s="264" t="e">
        <f t="shared" si="157"/>
        <v>#VALUE!</v>
      </c>
      <c r="B1213" s="243">
        <v>1210</v>
      </c>
      <c r="C1213" s="244"/>
      <c r="D1213" s="259" t="str">
        <f t="shared" si="150"/>
        <v/>
      </c>
      <c r="E1213" s="236"/>
      <c r="F1213" s="236"/>
      <c r="G1213" s="244"/>
      <c r="H1213" s="259" t="str">
        <f t="shared" si="151"/>
        <v/>
      </c>
      <c r="I1213" s="236"/>
      <c r="J1213" s="236"/>
      <c r="K1213" s="236"/>
      <c r="L1213" s="236"/>
      <c r="M1213" s="311">
        <f t="shared" si="152"/>
        <v>0</v>
      </c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60" t="str">
        <f t="shared" si="154"/>
        <v>нет</v>
      </c>
      <c r="AM1213" s="260" t="str">
        <f t="shared" si="156"/>
        <v>нет</v>
      </c>
      <c r="AN1213" s="260">
        <f t="shared" si="153"/>
        <v>0</v>
      </c>
      <c r="AO1213" s="260" t="e">
        <f t="shared" si="155"/>
        <v>#VALUE!</v>
      </c>
    </row>
    <row r="1214" spans="1:41">
      <c r="A1214" s="264" t="e">
        <f t="shared" si="157"/>
        <v>#VALUE!</v>
      </c>
      <c r="B1214" s="243">
        <v>1211</v>
      </c>
      <c r="C1214" s="244"/>
      <c r="D1214" s="259" t="str">
        <f t="shared" si="150"/>
        <v/>
      </c>
      <c r="E1214" s="236"/>
      <c r="F1214" s="236"/>
      <c r="G1214" s="244"/>
      <c r="H1214" s="259" t="str">
        <f t="shared" si="151"/>
        <v/>
      </c>
      <c r="I1214" s="236"/>
      <c r="J1214" s="236"/>
      <c r="K1214" s="236"/>
      <c r="L1214" s="236"/>
      <c r="M1214" s="311">
        <f t="shared" si="152"/>
        <v>0</v>
      </c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60" t="str">
        <f t="shared" si="154"/>
        <v>нет</v>
      </c>
      <c r="AM1214" s="260" t="str">
        <f t="shared" si="156"/>
        <v>нет</v>
      </c>
      <c r="AN1214" s="260">
        <f t="shared" si="153"/>
        <v>0</v>
      </c>
      <c r="AO1214" s="260" t="e">
        <f t="shared" si="155"/>
        <v>#VALUE!</v>
      </c>
    </row>
    <row r="1215" spans="1:41">
      <c r="A1215" s="264" t="e">
        <f t="shared" si="157"/>
        <v>#VALUE!</v>
      </c>
      <c r="B1215" s="243">
        <v>1212</v>
      </c>
      <c r="C1215" s="244"/>
      <c r="D1215" s="259" t="str">
        <f t="shared" ref="D1215:D1278" si="158">IFERROR(VLOOKUP(C1215,msu,2,0),"")</f>
        <v/>
      </c>
      <c r="E1215" s="236"/>
      <c r="F1215" s="236"/>
      <c r="G1215" s="244"/>
      <c r="H1215" s="259" t="str">
        <f t="shared" ref="H1215:H1278" si="159">IFERROR(VLOOKUP(G1215,oo,2,0),"")</f>
        <v/>
      </c>
      <c r="I1215" s="236"/>
      <c r="J1215" s="236"/>
      <c r="K1215" s="236"/>
      <c r="L1215" s="236"/>
      <c r="M1215" s="311">
        <f t="shared" ref="M1215:M1278" si="160">COUNTA(N1215:AK1215)</f>
        <v>0</v>
      </c>
      <c r="N1215" s="236"/>
      <c r="O1215" s="236"/>
      <c r="P1215" s="236"/>
      <c r="Q1215" s="236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B1215" s="236"/>
      <c r="AC1215" s="236"/>
      <c r="AD1215" s="236"/>
      <c r="AE1215" s="236"/>
      <c r="AF1215" s="236"/>
      <c r="AG1215" s="236"/>
      <c r="AH1215" s="236"/>
      <c r="AI1215" s="236"/>
      <c r="AJ1215" s="236"/>
      <c r="AK1215" s="236"/>
      <c r="AL1215" s="260" t="str">
        <f t="shared" si="154"/>
        <v>нет</v>
      </c>
      <c r="AM1215" s="260" t="str">
        <f t="shared" si="156"/>
        <v>нет</v>
      </c>
      <c r="AN1215" s="260">
        <f t="shared" ref="AN1215:AN1278" si="161">COUNTIF(N1215:AK1215,"призер")+COUNTIF(N1215:AK1215,"победитель")</f>
        <v>0</v>
      </c>
      <c r="AO1215" s="260" t="e">
        <f t="shared" si="155"/>
        <v>#VALUE!</v>
      </c>
    </row>
    <row r="1216" spans="1:41">
      <c r="A1216" s="264" t="e">
        <f t="shared" si="157"/>
        <v>#VALUE!</v>
      </c>
      <c r="B1216" s="243">
        <v>1213</v>
      </c>
      <c r="C1216" s="244"/>
      <c r="D1216" s="259" t="str">
        <f t="shared" si="158"/>
        <v/>
      </c>
      <c r="E1216" s="236"/>
      <c r="F1216" s="236"/>
      <c r="G1216" s="244"/>
      <c r="H1216" s="259" t="str">
        <f t="shared" si="159"/>
        <v/>
      </c>
      <c r="I1216" s="236"/>
      <c r="J1216" s="236"/>
      <c r="K1216" s="236"/>
      <c r="L1216" s="236"/>
      <c r="M1216" s="311">
        <f t="shared" si="160"/>
        <v>0</v>
      </c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60" t="str">
        <f t="shared" si="154"/>
        <v>нет</v>
      </c>
      <c r="AM1216" s="260" t="str">
        <f t="shared" si="156"/>
        <v>нет</v>
      </c>
      <c r="AN1216" s="260">
        <f t="shared" si="161"/>
        <v>0</v>
      </c>
      <c r="AO1216" s="260" t="e">
        <f t="shared" si="155"/>
        <v>#VALUE!</v>
      </c>
    </row>
    <row r="1217" spans="1:41">
      <c r="A1217" s="264" t="e">
        <f t="shared" si="157"/>
        <v>#VALUE!</v>
      </c>
      <c r="B1217" s="243">
        <v>1214</v>
      </c>
      <c r="C1217" s="244"/>
      <c r="D1217" s="259" t="str">
        <f t="shared" si="158"/>
        <v/>
      </c>
      <c r="E1217" s="236"/>
      <c r="F1217" s="236"/>
      <c r="G1217" s="244"/>
      <c r="H1217" s="259" t="str">
        <f t="shared" si="159"/>
        <v/>
      </c>
      <c r="I1217" s="236"/>
      <c r="J1217" s="236"/>
      <c r="K1217" s="236"/>
      <c r="L1217" s="236"/>
      <c r="M1217" s="311">
        <f t="shared" si="160"/>
        <v>0</v>
      </c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60" t="str">
        <f t="shared" si="154"/>
        <v>нет</v>
      </c>
      <c r="AM1217" s="260" t="str">
        <f t="shared" si="156"/>
        <v>нет</v>
      </c>
      <c r="AN1217" s="260">
        <f t="shared" si="161"/>
        <v>0</v>
      </c>
      <c r="AO1217" s="260" t="e">
        <f t="shared" si="155"/>
        <v>#VALUE!</v>
      </c>
    </row>
    <row r="1218" spans="1:41">
      <c r="A1218" s="264" t="e">
        <f t="shared" si="157"/>
        <v>#VALUE!</v>
      </c>
      <c r="B1218" s="243">
        <v>1215</v>
      </c>
      <c r="C1218" s="244"/>
      <c r="D1218" s="259" t="str">
        <f t="shared" si="158"/>
        <v/>
      </c>
      <c r="E1218" s="236"/>
      <c r="F1218" s="236"/>
      <c r="G1218" s="244"/>
      <c r="H1218" s="259" t="str">
        <f t="shared" si="159"/>
        <v/>
      </c>
      <c r="I1218" s="236"/>
      <c r="J1218" s="236"/>
      <c r="K1218" s="236"/>
      <c r="L1218" s="236"/>
      <c r="M1218" s="311">
        <f t="shared" si="160"/>
        <v>0</v>
      </c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60" t="str">
        <f t="shared" si="154"/>
        <v>нет</v>
      </c>
      <c r="AM1218" s="260" t="str">
        <f t="shared" si="156"/>
        <v>нет</v>
      </c>
      <c r="AN1218" s="260">
        <f t="shared" si="161"/>
        <v>0</v>
      </c>
      <c r="AO1218" s="260" t="e">
        <f t="shared" si="155"/>
        <v>#VALUE!</v>
      </c>
    </row>
    <row r="1219" spans="1:41">
      <c r="A1219" s="264" t="e">
        <f t="shared" si="157"/>
        <v>#VALUE!</v>
      </c>
      <c r="B1219" s="243">
        <v>1216</v>
      </c>
      <c r="C1219" s="244"/>
      <c r="D1219" s="259" t="str">
        <f t="shared" si="158"/>
        <v/>
      </c>
      <c r="E1219" s="236"/>
      <c r="F1219" s="236"/>
      <c r="G1219" s="244"/>
      <c r="H1219" s="259" t="str">
        <f t="shared" si="159"/>
        <v/>
      </c>
      <c r="I1219" s="236"/>
      <c r="J1219" s="236"/>
      <c r="K1219" s="236"/>
      <c r="L1219" s="236"/>
      <c r="M1219" s="311">
        <f t="shared" si="160"/>
        <v>0</v>
      </c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60" t="str">
        <f t="shared" si="154"/>
        <v>нет</v>
      </c>
      <c r="AM1219" s="260" t="str">
        <f t="shared" si="156"/>
        <v>нет</v>
      </c>
      <c r="AN1219" s="260">
        <f t="shared" si="161"/>
        <v>0</v>
      </c>
      <c r="AO1219" s="260" t="e">
        <f t="shared" si="155"/>
        <v>#VALUE!</v>
      </c>
    </row>
    <row r="1220" spans="1:41">
      <c r="A1220" s="264" t="e">
        <f t="shared" si="157"/>
        <v>#VALUE!</v>
      </c>
      <c r="B1220" s="243">
        <v>1217</v>
      </c>
      <c r="C1220" s="244"/>
      <c r="D1220" s="259" t="str">
        <f t="shared" si="158"/>
        <v/>
      </c>
      <c r="E1220" s="236"/>
      <c r="F1220" s="236"/>
      <c r="G1220" s="244"/>
      <c r="H1220" s="259" t="str">
        <f t="shared" si="159"/>
        <v/>
      </c>
      <c r="I1220" s="236"/>
      <c r="J1220" s="236"/>
      <c r="K1220" s="236"/>
      <c r="L1220" s="236"/>
      <c r="M1220" s="311">
        <f t="shared" si="160"/>
        <v>0</v>
      </c>
      <c r="N1220" s="236"/>
      <c r="O1220" s="236"/>
      <c r="P1220" s="236"/>
      <c r="Q1220" s="236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B1220" s="236"/>
      <c r="AC1220" s="236"/>
      <c r="AD1220" s="236"/>
      <c r="AE1220" s="236"/>
      <c r="AF1220" s="236"/>
      <c r="AG1220" s="236"/>
      <c r="AH1220" s="236"/>
      <c r="AI1220" s="236"/>
      <c r="AJ1220" s="236"/>
      <c r="AK1220" s="236"/>
      <c r="AL1220" s="260" t="str">
        <f t="shared" si="154"/>
        <v>нет</v>
      </c>
      <c r="AM1220" s="260" t="str">
        <f t="shared" si="156"/>
        <v>нет</v>
      </c>
      <c r="AN1220" s="260">
        <f t="shared" si="161"/>
        <v>0</v>
      </c>
      <c r="AO1220" s="260" t="e">
        <f t="shared" si="155"/>
        <v>#VALUE!</v>
      </c>
    </row>
    <row r="1221" spans="1:41">
      <c r="A1221" s="264" t="e">
        <f t="shared" si="157"/>
        <v>#VALUE!</v>
      </c>
      <c r="B1221" s="243">
        <v>1218</v>
      </c>
      <c r="C1221" s="244"/>
      <c r="D1221" s="259" t="str">
        <f t="shared" si="158"/>
        <v/>
      </c>
      <c r="E1221" s="236"/>
      <c r="F1221" s="236"/>
      <c r="G1221" s="244"/>
      <c r="H1221" s="259" t="str">
        <f t="shared" si="159"/>
        <v/>
      </c>
      <c r="I1221" s="236"/>
      <c r="J1221" s="236"/>
      <c r="K1221" s="236"/>
      <c r="L1221" s="236"/>
      <c r="M1221" s="311">
        <f t="shared" si="160"/>
        <v>0</v>
      </c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60" t="str">
        <f t="shared" ref="AL1221:AL1284" si="162">IF($I1221&lt;5,"нет",IF($I1221&gt;9,"нет","да"))</f>
        <v>нет</v>
      </c>
      <c r="AM1221" s="260" t="str">
        <f t="shared" si="156"/>
        <v>нет</v>
      </c>
      <c r="AN1221" s="260">
        <f t="shared" si="161"/>
        <v>0</v>
      </c>
      <c r="AO1221" s="260" t="e">
        <f t="shared" ref="AO1221:AO1284" si="163">IF(LEN(G1221)=5,LEFT(G1221,1)+100,LEFT(G1221,2)+100)</f>
        <v>#VALUE!</v>
      </c>
    </row>
    <row r="1222" spans="1:41">
      <c r="A1222" s="264" t="e">
        <f t="shared" si="157"/>
        <v>#VALUE!</v>
      </c>
      <c r="B1222" s="243">
        <v>1219</v>
      </c>
      <c r="C1222" s="244"/>
      <c r="D1222" s="259" t="str">
        <f t="shared" si="158"/>
        <v/>
      </c>
      <c r="E1222" s="236"/>
      <c r="F1222" s="236"/>
      <c r="G1222" s="244"/>
      <c r="H1222" s="259" t="str">
        <f t="shared" si="159"/>
        <v/>
      </c>
      <c r="I1222" s="236"/>
      <c r="J1222" s="236"/>
      <c r="K1222" s="236"/>
      <c r="L1222" s="236"/>
      <c r="M1222" s="311">
        <f t="shared" si="160"/>
        <v>0</v>
      </c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60" t="str">
        <f t="shared" si="162"/>
        <v>нет</v>
      </c>
      <c r="AM1222" s="260" t="str">
        <f t="shared" ref="AM1222:AM1285" si="164">IF($I1222&lt;=9,"нет","да")</f>
        <v>нет</v>
      </c>
      <c r="AN1222" s="260">
        <f t="shared" si="161"/>
        <v>0</v>
      </c>
      <c r="AO1222" s="260" t="e">
        <f t="shared" si="163"/>
        <v>#VALUE!</v>
      </c>
    </row>
    <row r="1223" spans="1:41">
      <c r="A1223" s="264" t="e">
        <f t="shared" si="157"/>
        <v>#VALUE!</v>
      </c>
      <c r="B1223" s="243">
        <v>1220</v>
      </c>
      <c r="C1223" s="244"/>
      <c r="D1223" s="259" t="str">
        <f t="shared" si="158"/>
        <v/>
      </c>
      <c r="E1223" s="236"/>
      <c r="F1223" s="236"/>
      <c r="G1223" s="244"/>
      <c r="H1223" s="259" t="str">
        <f t="shared" si="159"/>
        <v/>
      </c>
      <c r="I1223" s="236"/>
      <c r="J1223" s="236"/>
      <c r="K1223" s="236"/>
      <c r="L1223" s="236"/>
      <c r="M1223" s="311">
        <f t="shared" si="160"/>
        <v>0</v>
      </c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60" t="str">
        <f t="shared" si="162"/>
        <v>нет</v>
      </c>
      <c r="AM1223" s="260" t="str">
        <f t="shared" si="164"/>
        <v>нет</v>
      </c>
      <c r="AN1223" s="260">
        <f t="shared" si="161"/>
        <v>0</v>
      </c>
      <c r="AO1223" s="260" t="e">
        <f t="shared" si="163"/>
        <v>#VALUE!</v>
      </c>
    </row>
    <row r="1224" spans="1:41">
      <c r="A1224" s="264" t="e">
        <f t="shared" ref="A1224:A1287" si="165">IF($AO1224=$C1224, "Код_ОО+МСУ_верно", "Требуется проверка кода ОО или МСУ, кроме 101, 102,103")</f>
        <v>#VALUE!</v>
      </c>
      <c r="B1224" s="243">
        <v>1221</v>
      </c>
      <c r="C1224" s="244"/>
      <c r="D1224" s="259" t="str">
        <f t="shared" si="158"/>
        <v/>
      </c>
      <c r="E1224" s="236"/>
      <c r="F1224" s="236"/>
      <c r="G1224" s="244"/>
      <c r="H1224" s="259" t="str">
        <f t="shared" si="159"/>
        <v/>
      </c>
      <c r="I1224" s="236"/>
      <c r="J1224" s="236"/>
      <c r="K1224" s="236"/>
      <c r="L1224" s="236"/>
      <c r="M1224" s="311">
        <f t="shared" si="160"/>
        <v>0</v>
      </c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60" t="str">
        <f t="shared" si="162"/>
        <v>нет</v>
      </c>
      <c r="AM1224" s="260" t="str">
        <f t="shared" si="164"/>
        <v>нет</v>
      </c>
      <c r="AN1224" s="260">
        <f t="shared" si="161"/>
        <v>0</v>
      </c>
      <c r="AO1224" s="260" t="e">
        <f t="shared" si="163"/>
        <v>#VALUE!</v>
      </c>
    </row>
    <row r="1225" spans="1:41">
      <c r="A1225" s="264" t="e">
        <f t="shared" si="165"/>
        <v>#VALUE!</v>
      </c>
      <c r="B1225" s="243">
        <v>1222</v>
      </c>
      <c r="C1225" s="244"/>
      <c r="D1225" s="259" t="str">
        <f t="shared" si="158"/>
        <v/>
      </c>
      <c r="E1225" s="236"/>
      <c r="F1225" s="236"/>
      <c r="G1225" s="244"/>
      <c r="H1225" s="259" t="str">
        <f t="shared" si="159"/>
        <v/>
      </c>
      <c r="I1225" s="236"/>
      <c r="J1225" s="236"/>
      <c r="K1225" s="236"/>
      <c r="L1225" s="236"/>
      <c r="M1225" s="311">
        <f t="shared" si="160"/>
        <v>0</v>
      </c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60" t="str">
        <f t="shared" si="162"/>
        <v>нет</v>
      </c>
      <c r="AM1225" s="260" t="str">
        <f t="shared" si="164"/>
        <v>нет</v>
      </c>
      <c r="AN1225" s="260">
        <f t="shared" si="161"/>
        <v>0</v>
      </c>
      <c r="AO1225" s="260" t="e">
        <f t="shared" si="163"/>
        <v>#VALUE!</v>
      </c>
    </row>
    <row r="1226" spans="1:41">
      <c r="A1226" s="264" t="e">
        <f t="shared" si="165"/>
        <v>#VALUE!</v>
      </c>
      <c r="B1226" s="243">
        <v>1223</v>
      </c>
      <c r="C1226" s="244"/>
      <c r="D1226" s="259" t="str">
        <f t="shared" si="158"/>
        <v/>
      </c>
      <c r="E1226" s="236"/>
      <c r="F1226" s="236"/>
      <c r="G1226" s="244"/>
      <c r="H1226" s="259" t="str">
        <f t="shared" si="159"/>
        <v/>
      </c>
      <c r="I1226" s="236"/>
      <c r="J1226" s="236"/>
      <c r="K1226" s="236"/>
      <c r="L1226" s="236"/>
      <c r="M1226" s="311">
        <f t="shared" si="160"/>
        <v>0</v>
      </c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60" t="str">
        <f t="shared" si="162"/>
        <v>нет</v>
      </c>
      <c r="AM1226" s="260" t="str">
        <f t="shared" si="164"/>
        <v>нет</v>
      </c>
      <c r="AN1226" s="260">
        <f t="shared" si="161"/>
        <v>0</v>
      </c>
      <c r="AO1226" s="260" t="e">
        <f t="shared" si="163"/>
        <v>#VALUE!</v>
      </c>
    </row>
    <row r="1227" spans="1:41">
      <c r="A1227" s="264" t="e">
        <f t="shared" si="165"/>
        <v>#VALUE!</v>
      </c>
      <c r="B1227" s="243">
        <v>1224</v>
      </c>
      <c r="C1227" s="244"/>
      <c r="D1227" s="259" t="str">
        <f t="shared" si="158"/>
        <v/>
      </c>
      <c r="E1227" s="236"/>
      <c r="F1227" s="236"/>
      <c r="G1227" s="244"/>
      <c r="H1227" s="259" t="str">
        <f t="shared" si="159"/>
        <v/>
      </c>
      <c r="I1227" s="236"/>
      <c r="J1227" s="236"/>
      <c r="K1227" s="236"/>
      <c r="L1227" s="236"/>
      <c r="M1227" s="311">
        <f t="shared" si="160"/>
        <v>0</v>
      </c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60" t="str">
        <f t="shared" si="162"/>
        <v>нет</v>
      </c>
      <c r="AM1227" s="260" t="str">
        <f t="shared" si="164"/>
        <v>нет</v>
      </c>
      <c r="AN1227" s="260">
        <f t="shared" si="161"/>
        <v>0</v>
      </c>
      <c r="AO1227" s="260" t="e">
        <f t="shared" si="163"/>
        <v>#VALUE!</v>
      </c>
    </row>
    <row r="1228" spans="1:41">
      <c r="A1228" s="264" t="e">
        <f t="shared" si="165"/>
        <v>#VALUE!</v>
      </c>
      <c r="B1228" s="243">
        <v>1225</v>
      </c>
      <c r="C1228" s="244"/>
      <c r="D1228" s="259" t="str">
        <f t="shared" si="158"/>
        <v/>
      </c>
      <c r="E1228" s="236"/>
      <c r="F1228" s="236"/>
      <c r="G1228" s="244"/>
      <c r="H1228" s="259" t="str">
        <f t="shared" si="159"/>
        <v/>
      </c>
      <c r="I1228" s="236"/>
      <c r="J1228" s="236"/>
      <c r="K1228" s="236"/>
      <c r="L1228" s="236"/>
      <c r="M1228" s="311">
        <f t="shared" si="160"/>
        <v>0</v>
      </c>
      <c r="N1228" s="236"/>
      <c r="O1228" s="236"/>
      <c r="P1228" s="236"/>
      <c r="Q1228" s="236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B1228" s="236"/>
      <c r="AC1228" s="236"/>
      <c r="AD1228" s="236"/>
      <c r="AE1228" s="236"/>
      <c r="AF1228" s="236"/>
      <c r="AG1228" s="236"/>
      <c r="AH1228" s="236"/>
      <c r="AI1228" s="236"/>
      <c r="AJ1228" s="236"/>
      <c r="AK1228" s="236"/>
      <c r="AL1228" s="260" t="str">
        <f t="shared" si="162"/>
        <v>нет</v>
      </c>
      <c r="AM1228" s="260" t="str">
        <f t="shared" si="164"/>
        <v>нет</v>
      </c>
      <c r="AN1228" s="260">
        <f t="shared" si="161"/>
        <v>0</v>
      </c>
      <c r="AO1228" s="260" t="e">
        <f t="shared" si="163"/>
        <v>#VALUE!</v>
      </c>
    </row>
    <row r="1229" spans="1:41">
      <c r="A1229" s="264" t="e">
        <f t="shared" si="165"/>
        <v>#VALUE!</v>
      </c>
      <c r="B1229" s="243">
        <v>1226</v>
      </c>
      <c r="C1229" s="244"/>
      <c r="D1229" s="259" t="str">
        <f t="shared" si="158"/>
        <v/>
      </c>
      <c r="E1229" s="236"/>
      <c r="F1229" s="236"/>
      <c r="G1229" s="244"/>
      <c r="H1229" s="259" t="str">
        <f t="shared" si="159"/>
        <v/>
      </c>
      <c r="I1229" s="236"/>
      <c r="J1229" s="236"/>
      <c r="K1229" s="236"/>
      <c r="L1229" s="236"/>
      <c r="M1229" s="311">
        <f t="shared" si="160"/>
        <v>0</v>
      </c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60" t="str">
        <f t="shared" si="162"/>
        <v>нет</v>
      </c>
      <c r="AM1229" s="260" t="str">
        <f t="shared" si="164"/>
        <v>нет</v>
      </c>
      <c r="AN1229" s="260">
        <f t="shared" si="161"/>
        <v>0</v>
      </c>
      <c r="AO1229" s="260" t="e">
        <f t="shared" si="163"/>
        <v>#VALUE!</v>
      </c>
    </row>
    <row r="1230" spans="1:41">
      <c r="A1230" s="264" t="e">
        <f t="shared" si="165"/>
        <v>#VALUE!</v>
      </c>
      <c r="B1230" s="243">
        <v>1227</v>
      </c>
      <c r="C1230" s="244"/>
      <c r="D1230" s="259" t="str">
        <f t="shared" si="158"/>
        <v/>
      </c>
      <c r="E1230" s="236"/>
      <c r="F1230" s="236"/>
      <c r="G1230" s="244"/>
      <c r="H1230" s="259" t="str">
        <f t="shared" si="159"/>
        <v/>
      </c>
      <c r="I1230" s="236"/>
      <c r="J1230" s="236"/>
      <c r="K1230" s="236"/>
      <c r="L1230" s="236"/>
      <c r="M1230" s="311">
        <f t="shared" si="160"/>
        <v>0</v>
      </c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60" t="str">
        <f t="shared" si="162"/>
        <v>нет</v>
      </c>
      <c r="AM1230" s="260" t="str">
        <f t="shared" si="164"/>
        <v>нет</v>
      </c>
      <c r="AN1230" s="260">
        <f t="shared" si="161"/>
        <v>0</v>
      </c>
      <c r="AO1230" s="260" t="e">
        <f t="shared" si="163"/>
        <v>#VALUE!</v>
      </c>
    </row>
    <row r="1231" spans="1:41">
      <c r="A1231" s="264" t="e">
        <f t="shared" si="165"/>
        <v>#VALUE!</v>
      </c>
      <c r="B1231" s="243">
        <v>1228</v>
      </c>
      <c r="C1231" s="244"/>
      <c r="D1231" s="259" t="str">
        <f t="shared" si="158"/>
        <v/>
      </c>
      <c r="E1231" s="236"/>
      <c r="F1231" s="236"/>
      <c r="G1231" s="244"/>
      <c r="H1231" s="259" t="str">
        <f t="shared" si="159"/>
        <v/>
      </c>
      <c r="I1231" s="236"/>
      <c r="J1231" s="236"/>
      <c r="K1231" s="236"/>
      <c r="L1231" s="236"/>
      <c r="M1231" s="311">
        <f t="shared" si="160"/>
        <v>0</v>
      </c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60" t="str">
        <f t="shared" si="162"/>
        <v>нет</v>
      </c>
      <c r="AM1231" s="260" t="str">
        <f t="shared" si="164"/>
        <v>нет</v>
      </c>
      <c r="AN1231" s="260">
        <f t="shared" si="161"/>
        <v>0</v>
      </c>
      <c r="AO1231" s="260" t="e">
        <f t="shared" si="163"/>
        <v>#VALUE!</v>
      </c>
    </row>
    <row r="1232" spans="1:41">
      <c r="A1232" s="264" t="e">
        <f t="shared" si="165"/>
        <v>#VALUE!</v>
      </c>
      <c r="B1232" s="243">
        <v>1229</v>
      </c>
      <c r="C1232" s="244"/>
      <c r="D1232" s="259" t="str">
        <f t="shared" si="158"/>
        <v/>
      </c>
      <c r="E1232" s="236"/>
      <c r="F1232" s="236"/>
      <c r="G1232" s="244"/>
      <c r="H1232" s="259" t="str">
        <f t="shared" si="159"/>
        <v/>
      </c>
      <c r="I1232" s="236"/>
      <c r="J1232" s="236"/>
      <c r="K1232" s="236"/>
      <c r="L1232" s="236"/>
      <c r="M1232" s="311">
        <f t="shared" si="160"/>
        <v>0</v>
      </c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60" t="str">
        <f t="shared" si="162"/>
        <v>нет</v>
      </c>
      <c r="AM1232" s="260" t="str">
        <f t="shared" si="164"/>
        <v>нет</v>
      </c>
      <c r="AN1232" s="260">
        <f t="shared" si="161"/>
        <v>0</v>
      </c>
      <c r="AO1232" s="260" t="e">
        <f t="shared" si="163"/>
        <v>#VALUE!</v>
      </c>
    </row>
    <row r="1233" spans="1:41">
      <c r="A1233" s="264" t="e">
        <f t="shared" si="165"/>
        <v>#VALUE!</v>
      </c>
      <c r="B1233" s="243">
        <v>1230</v>
      </c>
      <c r="C1233" s="244"/>
      <c r="D1233" s="259" t="str">
        <f t="shared" si="158"/>
        <v/>
      </c>
      <c r="E1233" s="236"/>
      <c r="F1233" s="236"/>
      <c r="G1233" s="244"/>
      <c r="H1233" s="259" t="str">
        <f t="shared" si="159"/>
        <v/>
      </c>
      <c r="I1233" s="236"/>
      <c r="J1233" s="236"/>
      <c r="K1233" s="236"/>
      <c r="L1233" s="236"/>
      <c r="M1233" s="311">
        <f t="shared" si="160"/>
        <v>0</v>
      </c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60" t="str">
        <f t="shared" si="162"/>
        <v>нет</v>
      </c>
      <c r="AM1233" s="260" t="str">
        <f t="shared" si="164"/>
        <v>нет</v>
      </c>
      <c r="AN1233" s="260">
        <f t="shared" si="161"/>
        <v>0</v>
      </c>
      <c r="AO1233" s="260" t="e">
        <f t="shared" si="163"/>
        <v>#VALUE!</v>
      </c>
    </row>
    <row r="1234" spans="1:41">
      <c r="A1234" s="264" t="e">
        <f t="shared" si="165"/>
        <v>#VALUE!</v>
      </c>
      <c r="B1234" s="243">
        <v>1231</v>
      </c>
      <c r="C1234" s="244"/>
      <c r="D1234" s="259" t="str">
        <f t="shared" si="158"/>
        <v/>
      </c>
      <c r="E1234" s="236"/>
      <c r="F1234" s="236"/>
      <c r="G1234" s="244"/>
      <c r="H1234" s="259" t="str">
        <f t="shared" si="159"/>
        <v/>
      </c>
      <c r="I1234" s="236"/>
      <c r="J1234" s="236"/>
      <c r="K1234" s="236"/>
      <c r="L1234" s="236"/>
      <c r="M1234" s="311">
        <f t="shared" si="160"/>
        <v>0</v>
      </c>
      <c r="N1234" s="236"/>
      <c r="O1234" s="236"/>
      <c r="P1234" s="236"/>
      <c r="Q1234" s="236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B1234" s="236"/>
      <c r="AC1234" s="236"/>
      <c r="AD1234" s="236"/>
      <c r="AE1234" s="236"/>
      <c r="AF1234" s="236"/>
      <c r="AG1234" s="236"/>
      <c r="AH1234" s="236"/>
      <c r="AI1234" s="236"/>
      <c r="AJ1234" s="236"/>
      <c r="AK1234" s="236"/>
      <c r="AL1234" s="260" t="str">
        <f t="shared" si="162"/>
        <v>нет</v>
      </c>
      <c r="AM1234" s="260" t="str">
        <f t="shared" si="164"/>
        <v>нет</v>
      </c>
      <c r="AN1234" s="260">
        <f t="shared" si="161"/>
        <v>0</v>
      </c>
      <c r="AO1234" s="260" t="e">
        <f t="shared" si="163"/>
        <v>#VALUE!</v>
      </c>
    </row>
    <row r="1235" spans="1:41">
      <c r="A1235" s="264" t="e">
        <f t="shared" si="165"/>
        <v>#VALUE!</v>
      </c>
      <c r="B1235" s="243">
        <v>1232</v>
      </c>
      <c r="C1235" s="244"/>
      <c r="D1235" s="259" t="str">
        <f t="shared" si="158"/>
        <v/>
      </c>
      <c r="E1235" s="236"/>
      <c r="F1235" s="236"/>
      <c r="G1235" s="244"/>
      <c r="H1235" s="259" t="str">
        <f t="shared" si="159"/>
        <v/>
      </c>
      <c r="I1235" s="236"/>
      <c r="J1235" s="236"/>
      <c r="K1235" s="236"/>
      <c r="L1235" s="236"/>
      <c r="M1235" s="311">
        <f t="shared" si="160"/>
        <v>0</v>
      </c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60" t="str">
        <f t="shared" si="162"/>
        <v>нет</v>
      </c>
      <c r="AM1235" s="260" t="str">
        <f t="shared" si="164"/>
        <v>нет</v>
      </c>
      <c r="AN1235" s="260">
        <f t="shared" si="161"/>
        <v>0</v>
      </c>
      <c r="AO1235" s="260" t="e">
        <f t="shared" si="163"/>
        <v>#VALUE!</v>
      </c>
    </row>
    <row r="1236" spans="1:41">
      <c r="A1236" s="264" t="e">
        <f t="shared" si="165"/>
        <v>#VALUE!</v>
      </c>
      <c r="B1236" s="243">
        <v>1233</v>
      </c>
      <c r="C1236" s="244"/>
      <c r="D1236" s="259" t="str">
        <f t="shared" si="158"/>
        <v/>
      </c>
      <c r="E1236" s="236"/>
      <c r="F1236" s="236"/>
      <c r="G1236" s="244"/>
      <c r="H1236" s="259" t="str">
        <f t="shared" si="159"/>
        <v/>
      </c>
      <c r="I1236" s="236"/>
      <c r="J1236" s="236"/>
      <c r="K1236" s="236"/>
      <c r="L1236" s="236"/>
      <c r="M1236" s="311">
        <f t="shared" si="160"/>
        <v>0</v>
      </c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60" t="str">
        <f t="shared" si="162"/>
        <v>нет</v>
      </c>
      <c r="AM1236" s="260" t="str">
        <f t="shared" si="164"/>
        <v>нет</v>
      </c>
      <c r="AN1236" s="260">
        <f t="shared" si="161"/>
        <v>0</v>
      </c>
      <c r="AO1236" s="260" t="e">
        <f t="shared" si="163"/>
        <v>#VALUE!</v>
      </c>
    </row>
    <row r="1237" spans="1:41">
      <c r="A1237" s="264" t="e">
        <f t="shared" si="165"/>
        <v>#VALUE!</v>
      </c>
      <c r="B1237" s="243">
        <v>1234</v>
      </c>
      <c r="C1237" s="244"/>
      <c r="D1237" s="259" t="str">
        <f t="shared" si="158"/>
        <v/>
      </c>
      <c r="E1237" s="236"/>
      <c r="F1237" s="236"/>
      <c r="G1237" s="244"/>
      <c r="H1237" s="259" t="str">
        <f t="shared" si="159"/>
        <v/>
      </c>
      <c r="I1237" s="236"/>
      <c r="J1237" s="236"/>
      <c r="K1237" s="236"/>
      <c r="L1237" s="236"/>
      <c r="M1237" s="311">
        <f t="shared" si="160"/>
        <v>0</v>
      </c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60" t="str">
        <f t="shared" si="162"/>
        <v>нет</v>
      </c>
      <c r="AM1237" s="260" t="str">
        <f t="shared" si="164"/>
        <v>нет</v>
      </c>
      <c r="AN1237" s="260">
        <f t="shared" si="161"/>
        <v>0</v>
      </c>
      <c r="AO1237" s="260" t="e">
        <f t="shared" si="163"/>
        <v>#VALUE!</v>
      </c>
    </row>
    <row r="1238" spans="1:41">
      <c r="A1238" s="264" t="e">
        <f t="shared" si="165"/>
        <v>#VALUE!</v>
      </c>
      <c r="B1238" s="243">
        <v>1235</v>
      </c>
      <c r="C1238" s="244"/>
      <c r="D1238" s="259" t="str">
        <f t="shared" si="158"/>
        <v/>
      </c>
      <c r="E1238" s="236"/>
      <c r="F1238" s="236"/>
      <c r="G1238" s="244"/>
      <c r="H1238" s="259" t="str">
        <f t="shared" si="159"/>
        <v/>
      </c>
      <c r="I1238" s="236"/>
      <c r="J1238" s="236"/>
      <c r="K1238" s="236"/>
      <c r="L1238" s="236"/>
      <c r="M1238" s="311">
        <f t="shared" si="160"/>
        <v>0</v>
      </c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60" t="str">
        <f t="shared" si="162"/>
        <v>нет</v>
      </c>
      <c r="AM1238" s="260" t="str">
        <f t="shared" si="164"/>
        <v>нет</v>
      </c>
      <c r="AN1238" s="260">
        <f t="shared" si="161"/>
        <v>0</v>
      </c>
      <c r="AO1238" s="260" t="e">
        <f t="shared" si="163"/>
        <v>#VALUE!</v>
      </c>
    </row>
    <row r="1239" spans="1:41">
      <c r="A1239" s="264" t="e">
        <f t="shared" si="165"/>
        <v>#VALUE!</v>
      </c>
      <c r="B1239" s="243">
        <v>1236</v>
      </c>
      <c r="C1239" s="244"/>
      <c r="D1239" s="259" t="str">
        <f t="shared" si="158"/>
        <v/>
      </c>
      <c r="E1239" s="236"/>
      <c r="F1239" s="236"/>
      <c r="G1239" s="244"/>
      <c r="H1239" s="259" t="str">
        <f t="shared" si="159"/>
        <v/>
      </c>
      <c r="I1239" s="236"/>
      <c r="J1239" s="236"/>
      <c r="K1239" s="236"/>
      <c r="L1239" s="236"/>
      <c r="M1239" s="311">
        <f t="shared" si="160"/>
        <v>0</v>
      </c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60" t="str">
        <f t="shared" si="162"/>
        <v>нет</v>
      </c>
      <c r="AM1239" s="260" t="str">
        <f t="shared" si="164"/>
        <v>нет</v>
      </c>
      <c r="AN1239" s="260">
        <f t="shared" si="161"/>
        <v>0</v>
      </c>
      <c r="AO1239" s="260" t="e">
        <f t="shared" si="163"/>
        <v>#VALUE!</v>
      </c>
    </row>
    <row r="1240" spans="1:41">
      <c r="A1240" s="264" t="e">
        <f t="shared" si="165"/>
        <v>#VALUE!</v>
      </c>
      <c r="B1240" s="243">
        <v>1237</v>
      </c>
      <c r="C1240" s="244"/>
      <c r="D1240" s="259" t="str">
        <f t="shared" si="158"/>
        <v/>
      </c>
      <c r="E1240" s="236"/>
      <c r="F1240" s="236"/>
      <c r="G1240" s="244"/>
      <c r="H1240" s="259" t="str">
        <f t="shared" si="159"/>
        <v/>
      </c>
      <c r="I1240" s="236"/>
      <c r="J1240" s="236"/>
      <c r="K1240" s="236"/>
      <c r="L1240" s="236"/>
      <c r="M1240" s="311">
        <f t="shared" si="160"/>
        <v>0</v>
      </c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60" t="str">
        <f t="shared" si="162"/>
        <v>нет</v>
      </c>
      <c r="AM1240" s="260" t="str">
        <f t="shared" si="164"/>
        <v>нет</v>
      </c>
      <c r="AN1240" s="260">
        <f t="shared" si="161"/>
        <v>0</v>
      </c>
      <c r="AO1240" s="260" t="e">
        <f t="shared" si="163"/>
        <v>#VALUE!</v>
      </c>
    </row>
    <row r="1241" spans="1:41">
      <c r="A1241" s="264" t="e">
        <f t="shared" si="165"/>
        <v>#VALUE!</v>
      </c>
      <c r="B1241" s="243">
        <v>1238</v>
      </c>
      <c r="C1241" s="244"/>
      <c r="D1241" s="259" t="str">
        <f t="shared" si="158"/>
        <v/>
      </c>
      <c r="E1241" s="236"/>
      <c r="F1241" s="236"/>
      <c r="G1241" s="244"/>
      <c r="H1241" s="259" t="str">
        <f t="shared" si="159"/>
        <v/>
      </c>
      <c r="I1241" s="236"/>
      <c r="J1241" s="236"/>
      <c r="K1241" s="236"/>
      <c r="L1241" s="236"/>
      <c r="M1241" s="311">
        <f t="shared" si="160"/>
        <v>0</v>
      </c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60" t="str">
        <f t="shared" si="162"/>
        <v>нет</v>
      </c>
      <c r="AM1241" s="260" t="str">
        <f t="shared" si="164"/>
        <v>нет</v>
      </c>
      <c r="AN1241" s="260">
        <f t="shared" si="161"/>
        <v>0</v>
      </c>
      <c r="AO1241" s="260" t="e">
        <f t="shared" si="163"/>
        <v>#VALUE!</v>
      </c>
    </row>
    <row r="1242" spans="1:41">
      <c r="A1242" s="264" t="e">
        <f t="shared" si="165"/>
        <v>#VALUE!</v>
      </c>
      <c r="B1242" s="243">
        <v>1239</v>
      </c>
      <c r="C1242" s="244"/>
      <c r="D1242" s="259" t="str">
        <f t="shared" si="158"/>
        <v/>
      </c>
      <c r="E1242" s="236"/>
      <c r="F1242" s="236"/>
      <c r="G1242" s="244"/>
      <c r="H1242" s="259" t="str">
        <f t="shared" si="159"/>
        <v/>
      </c>
      <c r="I1242" s="236"/>
      <c r="J1242" s="236"/>
      <c r="K1242" s="236"/>
      <c r="L1242" s="236"/>
      <c r="M1242" s="311">
        <f t="shared" si="160"/>
        <v>0</v>
      </c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60" t="str">
        <f t="shared" si="162"/>
        <v>нет</v>
      </c>
      <c r="AM1242" s="260" t="str">
        <f t="shared" si="164"/>
        <v>нет</v>
      </c>
      <c r="AN1242" s="260">
        <f t="shared" si="161"/>
        <v>0</v>
      </c>
      <c r="AO1242" s="260" t="e">
        <f t="shared" si="163"/>
        <v>#VALUE!</v>
      </c>
    </row>
    <row r="1243" spans="1:41">
      <c r="A1243" s="264" t="e">
        <f t="shared" si="165"/>
        <v>#VALUE!</v>
      </c>
      <c r="B1243" s="243">
        <v>1240</v>
      </c>
      <c r="C1243" s="244"/>
      <c r="D1243" s="259" t="str">
        <f t="shared" si="158"/>
        <v/>
      </c>
      <c r="E1243" s="236"/>
      <c r="F1243" s="236"/>
      <c r="G1243" s="244"/>
      <c r="H1243" s="259" t="str">
        <f t="shared" si="159"/>
        <v/>
      </c>
      <c r="I1243" s="236"/>
      <c r="J1243" s="236"/>
      <c r="K1243" s="236"/>
      <c r="L1243" s="236"/>
      <c r="M1243" s="311">
        <f t="shared" si="160"/>
        <v>0</v>
      </c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60" t="str">
        <f t="shared" si="162"/>
        <v>нет</v>
      </c>
      <c r="AM1243" s="260" t="str">
        <f t="shared" si="164"/>
        <v>нет</v>
      </c>
      <c r="AN1243" s="260">
        <f t="shared" si="161"/>
        <v>0</v>
      </c>
      <c r="AO1243" s="260" t="e">
        <f t="shared" si="163"/>
        <v>#VALUE!</v>
      </c>
    </row>
    <row r="1244" spans="1:41">
      <c r="A1244" s="264" t="e">
        <f t="shared" si="165"/>
        <v>#VALUE!</v>
      </c>
      <c r="B1244" s="243">
        <v>1241</v>
      </c>
      <c r="C1244" s="244"/>
      <c r="D1244" s="259" t="str">
        <f t="shared" si="158"/>
        <v/>
      </c>
      <c r="E1244" s="236"/>
      <c r="F1244" s="236"/>
      <c r="G1244" s="244"/>
      <c r="H1244" s="259" t="str">
        <f t="shared" si="159"/>
        <v/>
      </c>
      <c r="I1244" s="236"/>
      <c r="J1244" s="236"/>
      <c r="K1244" s="236"/>
      <c r="L1244" s="236"/>
      <c r="M1244" s="311">
        <f t="shared" si="160"/>
        <v>0</v>
      </c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60" t="str">
        <f t="shared" si="162"/>
        <v>нет</v>
      </c>
      <c r="AM1244" s="260" t="str">
        <f t="shared" si="164"/>
        <v>нет</v>
      </c>
      <c r="AN1244" s="260">
        <f t="shared" si="161"/>
        <v>0</v>
      </c>
      <c r="AO1244" s="260" t="e">
        <f t="shared" si="163"/>
        <v>#VALUE!</v>
      </c>
    </row>
    <row r="1245" spans="1:41">
      <c r="A1245" s="264" t="e">
        <f t="shared" si="165"/>
        <v>#VALUE!</v>
      </c>
      <c r="B1245" s="243">
        <v>1242</v>
      </c>
      <c r="C1245" s="244"/>
      <c r="D1245" s="259" t="str">
        <f t="shared" si="158"/>
        <v/>
      </c>
      <c r="E1245" s="236"/>
      <c r="F1245" s="236"/>
      <c r="G1245" s="244"/>
      <c r="H1245" s="259" t="str">
        <f t="shared" si="159"/>
        <v/>
      </c>
      <c r="I1245" s="236"/>
      <c r="J1245" s="236"/>
      <c r="K1245" s="236"/>
      <c r="L1245" s="236"/>
      <c r="M1245" s="311">
        <f t="shared" si="160"/>
        <v>0</v>
      </c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60" t="str">
        <f t="shared" si="162"/>
        <v>нет</v>
      </c>
      <c r="AM1245" s="260" t="str">
        <f t="shared" si="164"/>
        <v>нет</v>
      </c>
      <c r="AN1245" s="260">
        <f t="shared" si="161"/>
        <v>0</v>
      </c>
      <c r="AO1245" s="260" t="e">
        <f t="shared" si="163"/>
        <v>#VALUE!</v>
      </c>
    </row>
    <row r="1246" spans="1:41">
      <c r="A1246" s="264" t="e">
        <f t="shared" si="165"/>
        <v>#VALUE!</v>
      </c>
      <c r="B1246" s="243">
        <v>1243</v>
      </c>
      <c r="C1246" s="244"/>
      <c r="D1246" s="259" t="str">
        <f t="shared" si="158"/>
        <v/>
      </c>
      <c r="E1246" s="236"/>
      <c r="F1246" s="236"/>
      <c r="G1246" s="244"/>
      <c r="H1246" s="259" t="str">
        <f t="shared" si="159"/>
        <v/>
      </c>
      <c r="I1246" s="236"/>
      <c r="J1246" s="236"/>
      <c r="K1246" s="236"/>
      <c r="L1246" s="236"/>
      <c r="M1246" s="311">
        <f t="shared" si="160"/>
        <v>0</v>
      </c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60" t="str">
        <f t="shared" si="162"/>
        <v>нет</v>
      </c>
      <c r="AM1246" s="260" t="str">
        <f t="shared" si="164"/>
        <v>нет</v>
      </c>
      <c r="AN1246" s="260">
        <f t="shared" si="161"/>
        <v>0</v>
      </c>
      <c r="AO1246" s="260" t="e">
        <f t="shared" si="163"/>
        <v>#VALUE!</v>
      </c>
    </row>
    <row r="1247" spans="1:41">
      <c r="A1247" s="264" t="e">
        <f t="shared" si="165"/>
        <v>#VALUE!</v>
      </c>
      <c r="B1247" s="243">
        <v>1244</v>
      </c>
      <c r="C1247" s="244"/>
      <c r="D1247" s="259" t="str">
        <f t="shared" si="158"/>
        <v/>
      </c>
      <c r="E1247" s="236"/>
      <c r="F1247" s="236"/>
      <c r="G1247" s="244"/>
      <c r="H1247" s="259" t="str">
        <f t="shared" si="159"/>
        <v/>
      </c>
      <c r="I1247" s="236"/>
      <c r="J1247" s="236"/>
      <c r="K1247" s="236"/>
      <c r="L1247" s="236"/>
      <c r="M1247" s="311">
        <f t="shared" si="160"/>
        <v>0</v>
      </c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60" t="str">
        <f t="shared" si="162"/>
        <v>нет</v>
      </c>
      <c r="AM1247" s="260" t="str">
        <f t="shared" si="164"/>
        <v>нет</v>
      </c>
      <c r="AN1247" s="260">
        <f t="shared" si="161"/>
        <v>0</v>
      </c>
      <c r="AO1247" s="260" t="e">
        <f t="shared" si="163"/>
        <v>#VALUE!</v>
      </c>
    </row>
    <row r="1248" spans="1:41">
      <c r="A1248" s="264" t="e">
        <f t="shared" si="165"/>
        <v>#VALUE!</v>
      </c>
      <c r="B1248" s="243">
        <v>1245</v>
      </c>
      <c r="C1248" s="244"/>
      <c r="D1248" s="259" t="str">
        <f t="shared" si="158"/>
        <v/>
      </c>
      <c r="E1248" s="236"/>
      <c r="F1248" s="236"/>
      <c r="G1248" s="244"/>
      <c r="H1248" s="259" t="str">
        <f t="shared" si="159"/>
        <v/>
      </c>
      <c r="I1248" s="236"/>
      <c r="J1248" s="236"/>
      <c r="K1248" s="236"/>
      <c r="L1248" s="236"/>
      <c r="M1248" s="311">
        <f t="shared" si="160"/>
        <v>0</v>
      </c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60" t="str">
        <f t="shared" si="162"/>
        <v>нет</v>
      </c>
      <c r="AM1248" s="260" t="str">
        <f t="shared" si="164"/>
        <v>нет</v>
      </c>
      <c r="AN1248" s="260">
        <f t="shared" si="161"/>
        <v>0</v>
      </c>
      <c r="AO1248" s="260" t="e">
        <f t="shared" si="163"/>
        <v>#VALUE!</v>
      </c>
    </row>
    <row r="1249" spans="1:41">
      <c r="A1249" s="264" t="e">
        <f t="shared" si="165"/>
        <v>#VALUE!</v>
      </c>
      <c r="B1249" s="243">
        <v>1246</v>
      </c>
      <c r="C1249" s="244"/>
      <c r="D1249" s="259" t="str">
        <f t="shared" si="158"/>
        <v/>
      </c>
      <c r="E1249" s="236"/>
      <c r="F1249" s="236"/>
      <c r="G1249" s="244"/>
      <c r="H1249" s="259" t="str">
        <f t="shared" si="159"/>
        <v/>
      </c>
      <c r="I1249" s="236"/>
      <c r="J1249" s="236"/>
      <c r="K1249" s="236"/>
      <c r="L1249" s="236"/>
      <c r="M1249" s="311">
        <f t="shared" si="160"/>
        <v>0</v>
      </c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60" t="str">
        <f t="shared" si="162"/>
        <v>нет</v>
      </c>
      <c r="AM1249" s="260" t="str">
        <f t="shared" si="164"/>
        <v>нет</v>
      </c>
      <c r="AN1249" s="260">
        <f t="shared" si="161"/>
        <v>0</v>
      </c>
      <c r="AO1249" s="260" t="e">
        <f t="shared" si="163"/>
        <v>#VALUE!</v>
      </c>
    </row>
    <row r="1250" spans="1:41">
      <c r="A1250" s="264" t="e">
        <f t="shared" si="165"/>
        <v>#VALUE!</v>
      </c>
      <c r="B1250" s="243">
        <v>1247</v>
      </c>
      <c r="C1250" s="244"/>
      <c r="D1250" s="259" t="str">
        <f t="shared" si="158"/>
        <v/>
      </c>
      <c r="E1250" s="236"/>
      <c r="F1250" s="236"/>
      <c r="G1250" s="244"/>
      <c r="H1250" s="259" t="str">
        <f t="shared" si="159"/>
        <v/>
      </c>
      <c r="I1250" s="236"/>
      <c r="J1250" s="236"/>
      <c r="K1250" s="236"/>
      <c r="L1250" s="236"/>
      <c r="M1250" s="311">
        <f t="shared" si="160"/>
        <v>0</v>
      </c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60" t="str">
        <f t="shared" si="162"/>
        <v>нет</v>
      </c>
      <c r="AM1250" s="260" t="str">
        <f t="shared" si="164"/>
        <v>нет</v>
      </c>
      <c r="AN1250" s="260">
        <f t="shared" si="161"/>
        <v>0</v>
      </c>
      <c r="AO1250" s="260" t="e">
        <f t="shared" si="163"/>
        <v>#VALUE!</v>
      </c>
    </row>
    <row r="1251" spans="1:41">
      <c r="A1251" s="264" t="e">
        <f t="shared" si="165"/>
        <v>#VALUE!</v>
      </c>
      <c r="B1251" s="243">
        <v>1248</v>
      </c>
      <c r="C1251" s="244"/>
      <c r="D1251" s="259" t="str">
        <f t="shared" si="158"/>
        <v/>
      </c>
      <c r="E1251" s="236"/>
      <c r="F1251" s="236"/>
      <c r="G1251" s="244"/>
      <c r="H1251" s="259" t="str">
        <f t="shared" si="159"/>
        <v/>
      </c>
      <c r="I1251" s="236"/>
      <c r="J1251" s="236"/>
      <c r="K1251" s="236"/>
      <c r="L1251" s="236"/>
      <c r="M1251" s="311">
        <f t="shared" si="160"/>
        <v>0</v>
      </c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60" t="str">
        <f t="shared" si="162"/>
        <v>нет</v>
      </c>
      <c r="AM1251" s="260" t="str">
        <f t="shared" si="164"/>
        <v>нет</v>
      </c>
      <c r="AN1251" s="260">
        <f t="shared" si="161"/>
        <v>0</v>
      </c>
      <c r="AO1251" s="260" t="e">
        <f t="shared" si="163"/>
        <v>#VALUE!</v>
      </c>
    </row>
    <row r="1252" spans="1:41">
      <c r="A1252" s="264" t="e">
        <f t="shared" si="165"/>
        <v>#VALUE!</v>
      </c>
      <c r="B1252" s="243">
        <v>1249</v>
      </c>
      <c r="C1252" s="244"/>
      <c r="D1252" s="259" t="str">
        <f t="shared" si="158"/>
        <v/>
      </c>
      <c r="E1252" s="236"/>
      <c r="F1252" s="236"/>
      <c r="G1252" s="244"/>
      <c r="H1252" s="259" t="str">
        <f t="shared" si="159"/>
        <v/>
      </c>
      <c r="I1252" s="236"/>
      <c r="J1252" s="236"/>
      <c r="K1252" s="236"/>
      <c r="L1252" s="236"/>
      <c r="M1252" s="311">
        <f t="shared" si="160"/>
        <v>0</v>
      </c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60" t="str">
        <f t="shared" si="162"/>
        <v>нет</v>
      </c>
      <c r="AM1252" s="260" t="str">
        <f t="shared" si="164"/>
        <v>нет</v>
      </c>
      <c r="AN1252" s="260">
        <f t="shared" si="161"/>
        <v>0</v>
      </c>
      <c r="AO1252" s="260" t="e">
        <f t="shared" si="163"/>
        <v>#VALUE!</v>
      </c>
    </row>
    <row r="1253" spans="1:41">
      <c r="A1253" s="264" t="e">
        <f t="shared" si="165"/>
        <v>#VALUE!</v>
      </c>
      <c r="B1253" s="243">
        <v>1250</v>
      </c>
      <c r="C1253" s="244"/>
      <c r="D1253" s="259" t="str">
        <f t="shared" si="158"/>
        <v/>
      </c>
      <c r="E1253" s="236"/>
      <c r="F1253" s="236"/>
      <c r="G1253" s="244"/>
      <c r="H1253" s="259" t="str">
        <f t="shared" si="159"/>
        <v/>
      </c>
      <c r="I1253" s="236"/>
      <c r="J1253" s="236"/>
      <c r="K1253" s="236"/>
      <c r="L1253" s="236"/>
      <c r="M1253" s="311">
        <f t="shared" si="160"/>
        <v>0</v>
      </c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60" t="str">
        <f t="shared" si="162"/>
        <v>нет</v>
      </c>
      <c r="AM1253" s="260" t="str">
        <f t="shared" si="164"/>
        <v>нет</v>
      </c>
      <c r="AN1253" s="260">
        <f t="shared" si="161"/>
        <v>0</v>
      </c>
      <c r="AO1253" s="260" t="e">
        <f t="shared" si="163"/>
        <v>#VALUE!</v>
      </c>
    </row>
    <row r="1254" spans="1:41">
      <c r="A1254" s="264" t="e">
        <f t="shared" si="165"/>
        <v>#VALUE!</v>
      </c>
      <c r="B1254" s="243">
        <v>1251</v>
      </c>
      <c r="C1254" s="244"/>
      <c r="D1254" s="259" t="str">
        <f t="shared" si="158"/>
        <v/>
      </c>
      <c r="E1254" s="236"/>
      <c r="F1254" s="236"/>
      <c r="G1254" s="244"/>
      <c r="H1254" s="259" t="str">
        <f t="shared" si="159"/>
        <v/>
      </c>
      <c r="I1254" s="236"/>
      <c r="J1254" s="236"/>
      <c r="K1254" s="236"/>
      <c r="L1254" s="236"/>
      <c r="M1254" s="311">
        <f t="shared" si="160"/>
        <v>0</v>
      </c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60" t="str">
        <f t="shared" si="162"/>
        <v>нет</v>
      </c>
      <c r="AM1254" s="260" t="str">
        <f t="shared" si="164"/>
        <v>нет</v>
      </c>
      <c r="AN1254" s="260">
        <f t="shared" si="161"/>
        <v>0</v>
      </c>
      <c r="AO1254" s="260" t="e">
        <f t="shared" si="163"/>
        <v>#VALUE!</v>
      </c>
    </row>
    <row r="1255" spans="1:41">
      <c r="A1255" s="264" t="e">
        <f t="shared" si="165"/>
        <v>#VALUE!</v>
      </c>
      <c r="B1255" s="243">
        <v>1252</v>
      </c>
      <c r="C1255" s="244"/>
      <c r="D1255" s="259" t="str">
        <f t="shared" si="158"/>
        <v/>
      </c>
      <c r="E1255" s="236"/>
      <c r="F1255" s="236"/>
      <c r="G1255" s="244"/>
      <c r="H1255" s="259" t="str">
        <f t="shared" si="159"/>
        <v/>
      </c>
      <c r="I1255" s="236"/>
      <c r="J1255" s="236"/>
      <c r="K1255" s="236"/>
      <c r="L1255" s="236"/>
      <c r="M1255" s="311">
        <f t="shared" si="160"/>
        <v>0</v>
      </c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60" t="str">
        <f t="shared" si="162"/>
        <v>нет</v>
      </c>
      <c r="AM1255" s="260" t="str">
        <f t="shared" si="164"/>
        <v>нет</v>
      </c>
      <c r="AN1255" s="260">
        <f t="shared" si="161"/>
        <v>0</v>
      </c>
      <c r="AO1255" s="260" t="e">
        <f t="shared" si="163"/>
        <v>#VALUE!</v>
      </c>
    </row>
    <row r="1256" spans="1:41">
      <c r="A1256" s="264" t="e">
        <f t="shared" si="165"/>
        <v>#VALUE!</v>
      </c>
      <c r="B1256" s="243">
        <v>1253</v>
      </c>
      <c r="C1256" s="244"/>
      <c r="D1256" s="259" t="str">
        <f t="shared" si="158"/>
        <v/>
      </c>
      <c r="E1256" s="236"/>
      <c r="F1256" s="236"/>
      <c r="G1256" s="244"/>
      <c r="H1256" s="259" t="str">
        <f t="shared" si="159"/>
        <v/>
      </c>
      <c r="I1256" s="236"/>
      <c r="J1256" s="236"/>
      <c r="K1256" s="236"/>
      <c r="L1256" s="236"/>
      <c r="M1256" s="311">
        <f t="shared" si="160"/>
        <v>0</v>
      </c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60" t="str">
        <f t="shared" si="162"/>
        <v>нет</v>
      </c>
      <c r="AM1256" s="260" t="str">
        <f t="shared" si="164"/>
        <v>нет</v>
      </c>
      <c r="AN1256" s="260">
        <f t="shared" si="161"/>
        <v>0</v>
      </c>
      <c r="AO1256" s="260" t="e">
        <f t="shared" si="163"/>
        <v>#VALUE!</v>
      </c>
    </row>
    <row r="1257" spans="1:41">
      <c r="A1257" s="264" t="e">
        <f t="shared" si="165"/>
        <v>#VALUE!</v>
      </c>
      <c r="B1257" s="243">
        <v>1254</v>
      </c>
      <c r="C1257" s="244"/>
      <c r="D1257" s="259" t="str">
        <f t="shared" si="158"/>
        <v/>
      </c>
      <c r="E1257" s="236"/>
      <c r="F1257" s="236"/>
      <c r="G1257" s="244"/>
      <c r="H1257" s="259" t="str">
        <f t="shared" si="159"/>
        <v/>
      </c>
      <c r="I1257" s="236"/>
      <c r="J1257" s="236"/>
      <c r="K1257" s="236"/>
      <c r="L1257" s="236"/>
      <c r="M1257" s="311">
        <f t="shared" si="160"/>
        <v>0</v>
      </c>
      <c r="N1257" s="236"/>
      <c r="O1257" s="236"/>
      <c r="P1257" s="236"/>
      <c r="Q1257" s="236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B1257" s="236"/>
      <c r="AC1257" s="236"/>
      <c r="AD1257" s="236"/>
      <c r="AE1257" s="236"/>
      <c r="AF1257" s="236"/>
      <c r="AG1257" s="236"/>
      <c r="AH1257" s="236"/>
      <c r="AI1257" s="236"/>
      <c r="AJ1257" s="236"/>
      <c r="AK1257" s="236"/>
      <c r="AL1257" s="260" t="str">
        <f t="shared" si="162"/>
        <v>нет</v>
      </c>
      <c r="AM1257" s="260" t="str">
        <f t="shared" si="164"/>
        <v>нет</v>
      </c>
      <c r="AN1257" s="260">
        <f t="shared" si="161"/>
        <v>0</v>
      </c>
      <c r="AO1257" s="260" t="e">
        <f t="shared" si="163"/>
        <v>#VALUE!</v>
      </c>
    </row>
    <row r="1258" spans="1:41">
      <c r="A1258" s="264" t="e">
        <f t="shared" si="165"/>
        <v>#VALUE!</v>
      </c>
      <c r="B1258" s="243">
        <v>1255</v>
      </c>
      <c r="C1258" s="244"/>
      <c r="D1258" s="259" t="str">
        <f t="shared" si="158"/>
        <v/>
      </c>
      <c r="E1258" s="236"/>
      <c r="F1258" s="236"/>
      <c r="G1258" s="244"/>
      <c r="H1258" s="259" t="str">
        <f t="shared" si="159"/>
        <v/>
      </c>
      <c r="I1258" s="236"/>
      <c r="J1258" s="236"/>
      <c r="K1258" s="236"/>
      <c r="L1258" s="236"/>
      <c r="M1258" s="311">
        <f t="shared" si="160"/>
        <v>0</v>
      </c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60" t="str">
        <f t="shared" si="162"/>
        <v>нет</v>
      </c>
      <c r="AM1258" s="260" t="str">
        <f t="shared" si="164"/>
        <v>нет</v>
      </c>
      <c r="AN1258" s="260">
        <f t="shared" si="161"/>
        <v>0</v>
      </c>
      <c r="AO1258" s="260" t="e">
        <f t="shared" si="163"/>
        <v>#VALUE!</v>
      </c>
    </row>
    <row r="1259" spans="1:41">
      <c r="A1259" s="264" t="e">
        <f t="shared" si="165"/>
        <v>#VALUE!</v>
      </c>
      <c r="B1259" s="243">
        <v>1256</v>
      </c>
      <c r="C1259" s="244"/>
      <c r="D1259" s="259" t="str">
        <f t="shared" si="158"/>
        <v/>
      </c>
      <c r="E1259" s="236"/>
      <c r="F1259" s="236"/>
      <c r="G1259" s="244"/>
      <c r="H1259" s="259" t="str">
        <f t="shared" si="159"/>
        <v/>
      </c>
      <c r="I1259" s="236"/>
      <c r="J1259" s="236"/>
      <c r="K1259" s="236"/>
      <c r="L1259" s="236"/>
      <c r="M1259" s="311">
        <f t="shared" si="160"/>
        <v>0</v>
      </c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60" t="str">
        <f t="shared" si="162"/>
        <v>нет</v>
      </c>
      <c r="AM1259" s="260" t="str">
        <f t="shared" si="164"/>
        <v>нет</v>
      </c>
      <c r="AN1259" s="260">
        <f t="shared" si="161"/>
        <v>0</v>
      </c>
      <c r="AO1259" s="260" t="e">
        <f t="shared" si="163"/>
        <v>#VALUE!</v>
      </c>
    </row>
    <row r="1260" spans="1:41">
      <c r="A1260" s="264" t="e">
        <f t="shared" si="165"/>
        <v>#VALUE!</v>
      </c>
      <c r="B1260" s="243">
        <v>1257</v>
      </c>
      <c r="C1260" s="244"/>
      <c r="D1260" s="259" t="str">
        <f t="shared" si="158"/>
        <v/>
      </c>
      <c r="E1260" s="236"/>
      <c r="F1260" s="236"/>
      <c r="G1260" s="244"/>
      <c r="H1260" s="259" t="str">
        <f t="shared" si="159"/>
        <v/>
      </c>
      <c r="I1260" s="236"/>
      <c r="J1260" s="236"/>
      <c r="K1260" s="236"/>
      <c r="L1260" s="236"/>
      <c r="M1260" s="311">
        <f t="shared" si="160"/>
        <v>0</v>
      </c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60" t="str">
        <f t="shared" si="162"/>
        <v>нет</v>
      </c>
      <c r="AM1260" s="260" t="str">
        <f t="shared" si="164"/>
        <v>нет</v>
      </c>
      <c r="AN1260" s="260">
        <f t="shared" si="161"/>
        <v>0</v>
      </c>
      <c r="AO1260" s="260" t="e">
        <f t="shared" si="163"/>
        <v>#VALUE!</v>
      </c>
    </row>
    <row r="1261" spans="1:41">
      <c r="A1261" s="264" t="e">
        <f t="shared" si="165"/>
        <v>#VALUE!</v>
      </c>
      <c r="B1261" s="243">
        <v>1258</v>
      </c>
      <c r="C1261" s="244"/>
      <c r="D1261" s="259" t="str">
        <f t="shared" si="158"/>
        <v/>
      </c>
      <c r="E1261" s="236"/>
      <c r="F1261" s="236"/>
      <c r="G1261" s="244"/>
      <c r="H1261" s="259" t="str">
        <f t="shared" si="159"/>
        <v/>
      </c>
      <c r="I1261" s="236"/>
      <c r="J1261" s="236"/>
      <c r="K1261" s="236"/>
      <c r="L1261" s="236"/>
      <c r="M1261" s="311">
        <f t="shared" si="160"/>
        <v>0</v>
      </c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60" t="str">
        <f t="shared" si="162"/>
        <v>нет</v>
      </c>
      <c r="AM1261" s="260" t="str">
        <f t="shared" si="164"/>
        <v>нет</v>
      </c>
      <c r="AN1261" s="260">
        <f t="shared" si="161"/>
        <v>0</v>
      </c>
      <c r="AO1261" s="260" t="e">
        <f t="shared" si="163"/>
        <v>#VALUE!</v>
      </c>
    </row>
    <row r="1262" spans="1:41">
      <c r="A1262" s="264" t="e">
        <f t="shared" si="165"/>
        <v>#VALUE!</v>
      </c>
      <c r="B1262" s="243">
        <v>1259</v>
      </c>
      <c r="C1262" s="244"/>
      <c r="D1262" s="259" t="str">
        <f t="shared" si="158"/>
        <v/>
      </c>
      <c r="E1262" s="236"/>
      <c r="F1262" s="236"/>
      <c r="G1262" s="244"/>
      <c r="H1262" s="259" t="str">
        <f t="shared" si="159"/>
        <v/>
      </c>
      <c r="I1262" s="236"/>
      <c r="J1262" s="236"/>
      <c r="K1262" s="236"/>
      <c r="L1262" s="236"/>
      <c r="M1262" s="311">
        <f t="shared" si="160"/>
        <v>0</v>
      </c>
      <c r="N1262" s="236"/>
      <c r="O1262" s="236"/>
      <c r="P1262" s="236"/>
      <c r="Q1262" s="236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B1262" s="236"/>
      <c r="AC1262" s="236"/>
      <c r="AD1262" s="236"/>
      <c r="AE1262" s="236"/>
      <c r="AF1262" s="236"/>
      <c r="AG1262" s="236"/>
      <c r="AH1262" s="236"/>
      <c r="AI1262" s="236"/>
      <c r="AJ1262" s="236"/>
      <c r="AK1262" s="236"/>
      <c r="AL1262" s="260" t="str">
        <f t="shared" si="162"/>
        <v>нет</v>
      </c>
      <c r="AM1262" s="260" t="str">
        <f t="shared" si="164"/>
        <v>нет</v>
      </c>
      <c r="AN1262" s="260">
        <f t="shared" si="161"/>
        <v>0</v>
      </c>
      <c r="AO1262" s="260" t="e">
        <f t="shared" si="163"/>
        <v>#VALUE!</v>
      </c>
    </row>
    <row r="1263" spans="1:41">
      <c r="A1263" s="264" t="e">
        <f t="shared" si="165"/>
        <v>#VALUE!</v>
      </c>
      <c r="B1263" s="243">
        <v>1260</v>
      </c>
      <c r="C1263" s="244"/>
      <c r="D1263" s="259" t="str">
        <f t="shared" si="158"/>
        <v/>
      </c>
      <c r="E1263" s="236"/>
      <c r="F1263" s="236"/>
      <c r="G1263" s="244"/>
      <c r="H1263" s="259" t="str">
        <f t="shared" si="159"/>
        <v/>
      </c>
      <c r="I1263" s="236"/>
      <c r="J1263" s="236"/>
      <c r="K1263" s="236"/>
      <c r="L1263" s="236"/>
      <c r="M1263" s="311">
        <f t="shared" si="160"/>
        <v>0</v>
      </c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60" t="str">
        <f t="shared" si="162"/>
        <v>нет</v>
      </c>
      <c r="AM1263" s="260" t="str">
        <f t="shared" si="164"/>
        <v>нет</v>
      </c>
      <c r="AN1263" s="260">
        <f t="shared" si="161"/>
        <v>0</v>
      </c>
      <c r="AO1263" s="260" t="e">
        <f t="shared" si="163"/>
        <v>#VALUE!</v>
      </c>
    </row>
    <row r="1264" spans="1:41">
      <c r="A1264" s="264" t="e">
        <f t="shared" si="165"/>
        <v>#VALUE!</v>
      </c>
      <c r="B1264" s="243">
        <v>1261</v>
      </c>
      <c r="C1264" s="244"/>
      <c r="D1264" s="259" t="str">
        <f t="shared" si="158"/>
        <v/>
      </c>
      <c r="E1264" s="236"/>
      <c r="F1264" s="236"/>
      <c r="G1264" s="244"/>
      <c r="H1264" s="259" t="str">
        <f t="shared" si="159"/>
        <v/>
      </c>
      <c r="I1264" s="236"/>
      <c r="J1264" s="236"/>
      <c r="K1264" s="236"/>
      <c r="L1264" s="236"/>
      <c r="M1264" s="311">
        <f t="shared" si="160"/>
        <v>0</v>
      </c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60" t="str">
        <f t="shared" si="162"/>
        <v>нет</v>
      </c>
      <c r="AM1264" s="260" t="str">
        <f t="shared" si="164"/>
        <v>нет</v>
      </c>
      <c r="AN1264" s="260">
        <f t="shared" si="161"/>
        <v>0</v>
      </c>
      <c r="AO1264" s="260" t="e">
        <f t="shared" si="163"/>
        <v>#VALUE!</v>
      </c>
    </row>
    <row r="1265" spans="1:41">
      <c r="A1265" s="264" t="e">
        <f t="shared" si="165"/>
        <v>#VALUE!</v>
      </c>
      <c r="B1265" s="243">
        <v>1262</v>
      </c>
      <c r="C1265" s="244"/>
      <c r="D1265" s="259" t="str">
        <f t="shared" si="158"/>
        <v/>
      </c>
      <c r="E1265" s="236"/>
      <c r="F1265" s="236"/>
      <c r="G1265" s="244"/>
      <c r="H1265" s="259" t="str">
        <f t="shared" si="159"/>
        <v/>
      </c>
      <c r="I1265" s="236"/>
      <c r="J1265" s="236"/>
      <c r="K1265" s="236"/>
      <c r="L1265" s="236"/>
      <c r="M1265" s="311">
        <f t="shared" si="160"/>
        <v>0</v>
      </c>
      <c r="N1265" s="236"/>
      <c r="O1265" s="236"/>
      <c r="P1265" s="236"/>
      <c r="Q1265" s="236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B1265" s="236"/>
      <c r="AC1265" s="236"/>
      <c r="AD1265" s="236"/>
      <c r="AE1265" s="236"/>
      <c r="AF1265" s="236"/>
      <c r="AG1265" s="236"/>
      <c r="AH1265" s="236"/>
      <c r="AI1265" s="236"/>
      <c r="AJ1265" s="236"/>
      <c r="AK1265" s="236"/>
      <c r="AL1265" s="260" t="str">
        <f t="shared" si="162"/>
        <v>нет</v>
      </c>
      <c r="AM1265" s="260" t="str">
        <f t="shared" si="164"/>
        <v>нет</v>
      </c>
      <c r="AN1265" s="260">
        <f t="shared" si="161"/>
        <v>0</v>
      </c>
      <c r="AO1265" s="260" t="e">
        <f t="shared" si="163"/>
        <v>#VALUE!</v>
      </c>
    </row>
    <row r="1266" spans="1:41">
      <c r="A1266" s="264" t="e">
        <f t="shared" si="165"/>
        <v>#VALUE!</v>
      </c>
      <c r="B1266" s="243">
        <v>1263</v>
      </c>
      <c r="C1266" s="244"/>
      <c r="D1266" s="259" t="str">
        <f t="shared" si="158"/>
        <v/>
      </c>
      <c r="E1266" s="236"/>
      <c r="F1266" s="236"/>
      <c r="G1266" s="244"/>
      <c r="H1266" s="259" t="str">
        <f t="shared" si="159"/>
        <v/>
      </c>
      <c r="I1266" s="236"/>
      <c r="J1266" s="236"/>
      <c r="K1266" s="236"/>
      <c r="L1266" s="236"/>
      <c r="M1266" s="311">
        <f t="shared" si="160"/>
        <v>0</v>
      </c>
      <c r="N1266" s="236"/>
      <c r="O1266" s="236"/>
      <c r="P1266" s="236"/>
      <c r="Q1266" s="236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B1266" s="236"/>
      <c r="AC1266" s="236"/>
      <c r="AD1266" s="236"/>
      <c r="AE1266" s="236"/>
      <c r="AF1266" s="236"/>
      <c r="AG1266" s="236"/>
      <c r="AH1266" s="236"/>
      <c r="AI1266" s="236"/>
      <c r="AJ1266" s="236"/>
      <c r="AK1266" s="236"/>
      <c r="AL1266" s="260" t="str">
        <f t="shared" si="162"/>
        <v>нет</v>
      </c>
      <c r="AM1266" s="260" t="str">
        <f t="shared" si="164"/>
        <v>нет</v>
      </c>
      <c r="AN1266" s="260">
        <f t="shared" si="161"/>
        <v>0</v>
      </c>
      <c r="AO1266" s="260" t="e">
        <f t="shared" si="163"/>
        <v>#VALUE!</v>
      </c>
    </row>
    <row r="1267" spans="1:41">
      <c r="A1267" s="264" t="e">
        <f t="shared" si="165"/>
        <v>#VALUE!</v>
      </c>
      <c r="B1267" s="243">
        <v>1264</v>
      </c>
      <c r="C1267" s="244"/>
      <c r="D1267" s="259" t="str">
        <f t="shared" si="158"/>
        <v/>
      </c>
      <c r="E1267" s="236"/>
      <c r="F1267" s="236"/>
      <c r="G1267" s="244"/>
      <c r="H1267" s="259" t="str">
        <f t="shared" si="159"/>
        <v/>
      </c>
      <c r="I1267" s="236"/>
      <c r="J1267" s="236"/>
      <c r="K1267" s="236"/>
      <c r="L1267" s="236"/>
      <c r="M1267" s="311">
        <f t="shared" si="160"/>
        <v>0</v>
      </c>
      <c r="N1267" s="236"/>
      <c r="O1267" s="236"/>
      <c r="P1267" s="236"/>
      <c r="Q1267" s="236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B1267" s="236"/>
      <c r="AC1267" s="236"/>
      <c r="AD1267" s="236"/>
      <c r="AE1267" s="236"/>
      <c r="AF1267" s="236"/>
      <c r="AG1267" s="236"/>
      <c r="AH1267" s="236"/>
      <c r="AI1267" s="236"/>
      <c r="AJ1267" s="236"/>
      <c r="AK1267" s="236"/>
      <c r="AL1267" s="260" t="str">
        <f t="shared" si="162"/>
        <v>нет</v>
      </c>
      <c r="AM1267" s="260" t="str">
        <f t="shared" si="164"/>
        <v>нет</v>
      </c>
      <c r="AN1267" s="260">
        <f t="shared" si="161"/>
        <v>0</v>
      </c>
      <c r="AO1267" s="260" t="e">
        <f t="shared" si="163"/>
        <v>#VALUE!</v>
      </c>
    </row>
    <row r="1268" spans="1:41">
      <c r="A1268" s="264" t="e">
        <f t="shared" si="165"/>
        <v>#VALUE!</v>
      </c>
      <c r="B1268" s="243">
        <v>1265</v>
      </c>
      <c r="C1268" s="244"/>
      <c r="D1268" s="259" t="str">
        <f t="shared" si="158"/>
        <v/>
      </c>
      <c r="E1268" s="236"/>
      <c r="F1268" s="236"/>
      <c r="G1268" s="244"/>
      <c r="H1268" s="259" t="str">
        <f t="shared" si="159"/>
        <v/>
      </c>
      <c r="I1268" s="236"/>
      <c r="J1268" s="236"/>
      <c r="K1268" s="236"/>
      <c r="L1268" s="236"/>
      <c r="M1268" s="311">
        <f t="shared" si="160"/>
        <v>0</v>
      </c>
      <c r="N1268" s="236"/>
      <c r="O1268" s="236"/>
      <c r="P1268" s="236"/>
      <c r="Q1268" s="236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B1268" s="236"/>
      <c r="AC1268" s="236"/>
      <c r="AD1268" s="236"/>
      <c r="AE1268" s="236"/>
      <c r="AF1268" s="236"/>
      <c r="AG1268" s="236"/>
      <c r="AH1268" s="236"/>
      <c r="AI1268" s="236"/>
      <c r="AJ1268" s="236"/>
      <c r="AK1268" s="236"/>
      <c r="AL1268" s="260" t="str">
        <f t="shared" si="162"/>
        <v>нет</v>
      </c>
      <c r="AM1268" s="260" t="str">
        <f t="shared" si="164"/>
        <v>нет</v>
      </c>
      <c r="AN1268" s="260">
        <f t="shared" si="161"/>
        <v>0</v>
      </c>
      <c r="AO1268" s="260" t="e">
        <f t="shared" si="163"/>
        <v>#VALUE!</v>
      </c>
    </row>
    <row r="1269" spans="1:41">
      <c r="A1269" s="264" t="e">
        <f t="shared" si="165"/>
        <v>#VALUE!</v>
      </c>
      <c r="B1269" s="243">
        <v>1266</v>
      </c>
      <c r="C1269" s="244"/>
      <c r="D1269" s="259" t="str">
        <f t="shared" si="158"/>
        <v/>
      </c>
      <c r="E1269" s="236"/>
      <c r="F1269" s="236"/>
      <c r="G1269" s="244"/>
      <c r="H1269" s="259" t="str">
        <f t="shared" si="159"/>
        <v/>
      </c>
      <c r="I1269" s="236"/>
      <c r="J1269" s="236"/>
      <c r="K1269" s="236"/>
      <c r="L1269" s="236"/>
      <c r="M1269" s="311">
        <f t="shared" si="160"/>
        <v>0</v>
      </c>
      <c r="N1269" s="236"/>
      <c r="O1269" s="236"/>
      <c r="P1269" s="236"/>
      <c r="Q1269" s="236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B1269" s="236"/>
      <c r="AC1269" s="236"/>
      <c r="AD1269" s="236"/>
      <c r="AE1269" s="236"/>
      <c r="AF1269" s="236"/>
      <c r="AG1269" s="236"/>
      <c r="AH1269" s="236"/>
      <c r="AI1269" s="236"/>
      <c r="AJ1269" s="236"/>
      <c r="AK1269" s="236"/>
      <c r="AL1269" s="260" t="str">
        <f t="shared" si="162"/>
        <v>нет</v>
      </c>
      <c r="AM1269" s="260" t="str">
        <f t="shared" si="164"/>
        <v>нет</v>
      </c>
      <c r="AN1269" s="260">
        <f t="shared" si="161"/>
        <v>0</v>
      </c>
      <c r="AO1269" s="260" t="e">
        <f t="shared" si="163"/>
        <v>#VALUE!</v>
      </c>
    </row>
    <row r="1270" spans="1:41">
      <c r="A1270" s="264" t="e">
        <f t="shared" si="165"/>
        <v>#VALUE!</v>
      </c>
      <c r="B1270" s="243">
        <v>1267</v>
      </c>
      <c r="C1270" s="244"/>
      <c r="D1270" s="259" t="str">
        <f t="shared" si="158"/>
        <v/>
      </c>
      <c r="E1270" s="236"/>
      <c r="F1270" s="236"/>
      <c r="G1270" s="244"/>
      <c r="H1270" s="259" t="str">
        <f t="shared" si="159"/>
        <v/>
      </c>
      <c r="I1270" s="236"/>
      <c r="J1270" s="236"/>
      <c r="K1270" s="236"/>
      <c r="L1270" s="236"/>
      <c r="M1270" s="311">
        <f t="shared" si="160"/>
        <v>0</v>
      </c>
      <c r="N1270" s="236"/>
      <c r="O1270" s="236"/>
      <c r="P1270" s="236"/>
      <c r="Q1270" s="236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B1270" s="236"/>
      <c r="AC1270" s="236"/>
      <c r="AD1270" s="236"/>
      <c r="AE1270" s="236"/>
      <c r="AF1270" s="236"/>
      <c r="AG1270" s="236"/>
      <c r="AH1270" s="236"/>
      <c r="AI1270" s="236"/>
      <c r="AJ1270" s="236"/>
      <c r="AK1270" s="236"/>
      <c r="AL1270" s="260" t="str">
        <f t="shared" si="162"/>
        <v>нет</v>
      </c>
      <c r="AM1270" s="260" t="str">
        <f t="shared" si="164"/>
        <v>нет</v>
      </c>
      <c r="AN1270" s="260">
        <f t="shared" si="161"/>
        <v>0</v>
      </c>
      <c r="AO1270" s="260" t="e">
        <f t="shared" si="163"/>
        <v>#VALUE!</v>
      </c>
    </row>
    <row r="1271" spans="1:41">
      <c r="A1271" s="264" t="e">
        <f t="shared" si="165"/>
        <v>#VALUE!</v>
      </c>
      <c r="B1271" s="243">
        <v>1268</v>
      </c>
      <c r="C1271" s="244"/>
      <c r="D1271" s="259" t="str">
        <f t="shared" si="158"/>
        <v/>
      </c>
      <c r="E1271" s="236"/>
      <c r="F1271" s="236"/>
      <c r="G1271" s="244"/>
      <c r="H1271" s="259" t="str">
        <f t="shared" si="159"/>
        <v/>
      </c>
      <c r="I1271" s="236"/>
      <c r="J1271" s="236"/>
      <c r="K1271" s="236"/>
      <c r="L1271" s="236"/>
      <c r="M1271" s="311">
        <f t="shared" si="160"/>
        <v>0</v>
      </c>
      <c r="N1271" s="236"/>
      <c r="O1271" s="236"/>
      <c r="P1271" s="236"/>
      <c r="Q1271" s="236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B1271" s="236"/>
      <c r="AC1271" s="236"/>
      <c r="AD1271" s="236"/>
      <c r="AE1271" s="236"/>
      <c r="AF1271" s="236"/>
      <c r="AG1271" s="236"/>
      <c r="AH1271" s="236"/>
      <c r="AI1271" s="236"/>
      <c r="AJ1271" s="236"/>
      <c r="AK1271" s="236"/>
      <c r="AL1271" s="260" t="str">
        <f t="shared" si="162"/>
        <v>нет</v>
      </c>
      <c r="AM1271" s="260" t="str">
        <f t="shared" si="164"/>
        <v>нет</v>
      </c>
      <c r="AN1271" s="260">
        <f t="shared" si="161"/>
        <v>0</v>
      </c>
      <c r="AO1271" s="260" t="e">
        <f t="shared" si="163"/>
        <v>#VALUE!</v>
      </c>
    </row>
    <row r="1272" spans="1:41">
      <c r="A1272" s="264" t="e">
        <f t="shared" si="165"/>
        <v>#VALUE!</v>
      </c>
      <c r="B1272" s="243">
        <v>1269</v>
      </c>
      <c r="C1272" s="244"/>
      <c r="D1272" s="259" t="str">
        <f t="shared" si="158"/>
        <v/>
      </c>
      <c r="E1272" s="236"/>
      <c r="F1272" s="236"/>
      <c r="G1272" s="244"/>
      <c r="H1272" s="259" t="str">
        <f t="shared" si="159"/>
        <v/>
      </c>
      <c r="I1272" s="236"/>
      <c r="J1272" s="236"/>
      <c r="K1272" s="236"/>
      <c r="L1272" s="236"/>
      <c r="M1272" s="311">
        <f t="shared" si="160"/>
        <v>0</v>
      </c>
      <c r="N1272" s="236"/>
      <c r="O1272" s="236"/>
      <c r="P1272" s="236"/>
      <c r="Q1272" s="236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B1272" s="236"/>
      <c r="AC1272" s="236"/>
      <c r="AD1272" s="236"/>
      <c r="AE1272" s="236"/>
      <c r="AF1272" s="236"/>
      <c r="AG1272" s="236"/>
      <c r="AH1272" s="236"/>
      <c r="AI1272" s="236"/>
      <c r="AJ1272" s="236"/>
      <c r="AK1272" s="236"/>
      <c r="AL1272" s="260" t="str">
        <f t="shared" si="162"/>
        <v>нет</v>
      </c>
      <c r="AM1272" s="260" t="str">
        <f t="shared" si="164"/>
        <v>нет</v>
      </c>
      <c r="AN1272" s="260">
        <f t="shared" si="161"/>
        <v>0</v>
      </c>
      <c r="AO1272" s="260" t="e">
        <f t="shared" si="163"/>
        <v>#VALUE!</v>
      </c>
    </row>
    <row r="1273" spans="1:41">
      <c r="A1273" s="264" t="e">
        <f t="shared" si="165"/>
        <v>#VALUE!</v>
      </c>
      <c r="B1273" s="243">
        <v>1270</v>
      </c>
      <c r="C1273" s="244"/>
      <c r="D1273" s="259" t="str">
        <f t="shared" si="158"/>
        <v/>
      </c>
      <c r="E1273" s="236"/>
      <c r="F1273" s="236"/>
      <c r="G1273" s="244"/>
      <c r="H1273" s="259" t="str">
        <f t="shared" si="159"/>
        <v/>
      </c>
      <c r="I1273" s="236"/>
      <c r="J1273" s="236"/>
      <c r="K1273" s="236"/>
      <c r="L1273" s="236"/>
      <c r="M1273" s="311">
        <f t="shared" si="160"/>
        <v>0</v>
      </c>
      <c r="N1273" s="236"/>
      <c r="O1273" s="236"/>
      <c r="P1273" s="236"/>
      <c r="Q1273" s="236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B1273" s="236"/>
      <c r="AC1273" s="236"/>
      <c r="AD1273" s="236"/>
      <c r="AE1273" s="236"/>
      <c r="AF1273" s="236"/>
      <c r="AG1273" s="236"/>
      <c r="AH1273" s="236"/>
      <c r="AI1273" s="236"/>
      <c r="AJ1273" s="236"/>
      <c r="AK1273" s="236"/>
      <c r="AL1273" s="260" t="str">
        <f t="shared" si="162"/>
        <v>нет</v>
      </c>
      <c r="AM1273" s="260" t="str">
        <f t="shared" si="164"/>
        <v>нет</v>
      </c>
      <c r="AN1273" s="260">
        <f t="shared" si="161"/>
        <v>0</v>
      </c>
      <c r="AO1273" s="260" t="e">
        <f t="shared" si="163"/>
        <v>#VALUE!</v>
      </c>
    </row>
    <row r="1274" spans="1:41">
      <c r="A1274" s="264" t="e">
        <f t="shared" si="165"/>
        <v>#VALUE!</v>
      </c>
      <c r="B1274" s="243">
        <v>1271</v>
      </c>
      <c r="C1274" s="244"/>
      <c r="D1274" s="259" t="str">
        <f t="shared" si="158"/>
        <v/>
      </c>
      <c r="E1274" s="236"/>
      <c r="F1274" s="236"/>
      <c r="G1274" s="244"/>
      <c r="H1274" s="259" t="str">
        <f t="shared" si="159"/>
        <v/>
      </c>
      <c r="I1274" s="236"/>
      <c r="J1274" s="236"/>
      <c r="K1274" s="236"/>
      <c r="L1274" s="236"/>
      <c r="M1274" s="311">
        <f t="shared" si="160"/>
        <v>0</v>
      </c>
      <c r="N1274" s="236"/>
      <c r="O1274" s="236"/>
      <c r="P1274" s="236"/>
      <c r="Q1274" s="236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B1274" s="236"/>
      <c r="AC1274" s="236"/>
      <c r="AD1274" s="236"/>
      <c r="AE1274" s="236"/>
      <c r="AF1274" s="236"/>
      <c r="AG1274" s="236"/>
      <c r="AH1274" s="236"/>
      <c r="AI1274" s="236"/>
      <c r="AJ1274" s="236"/>
      <c r="AK1274" s="236"/>
      <c r="AL1274" s="260" t="str">
        <f t="shared" si="162"/>
        <v>нет</v>
      </c>
      <c r="AM1274" s="260" t="str">
        <f t="shared" si="164"/>
        <v>нет</v>
      </c>
      <c r="AN1274" s="260">
        <f t="shared" si="161"/>
        <v>0</v>
      </c>
      <c r="AO1274" s="260" t="e">
        <f t="shared" si="163"/>
        <v>#VALUE!</v>
      </c>
    </row>
    <row r="1275" spans="1:41">
      <c r="A1275" s="264" t="e">
        <f t="shared" si="165"/>
        <v>#VALUE!</v>
      </c>
      <c r="B1275" s="243">
        <v>1272</v>
      </c>
      <c r="C1275" s="244"/>
      <c r="D1275" s="259" t="str">
        <f t="shared" si="158"/>
        <v/>
      </c>
      <c r="E1275" s="236"/>
      <c r="F1275" s="236"/>
      <c r="G1275" s="244"/>
      <c r="H1275" s="259" t="str">
        <f t="shared" si="159"/>
        <v/>
      </c>
      <c r="I1275" s="236"/>
      <c r="J1275" s="236"/>
      <c r="K1275" s="236"/>
      <c r="L1275" s="236"/>
      <c r="M1275" s="311">
        <f t="shared" si="160"/>
        <v>0</v>
      </c>
      <c r="N1275" s="236"/>
      <c r="O1275" s="236"/>
      <c r="P1275" s="236"/>
      <c r="Q1275" s="236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B1275" s="236"/>
      <c r="AC1275" s="236"/>
      <c r="AD1275" s="236"/>
      <c r="AE1275" s="236"/>
      <c r="AF1275" s="236"/>
      <c r="AG1275" s="236"/>
      <c r="AH1275" s="236"/>
      <c r="AI1275" s="236"/>
      <c r="AJ1275" s="236"/>
      <c r="AK1275" s="236"/>
      <c r="AL1275" s="260" t="str">
        <f t="shared" si="162"/>
        <v>нет</v>
      </c>
      <c r="AM1275" s="260" t="str">
        <f t="shared" si="164"/>
        <v>нет</v>
      </c>
      <c r="AN1275" s="260">
        <f t="shared" si="161"/>
        <v>0</v>
      </c>
      <c r="AO1275" s="260" t="e">
        <f t="shared" si="163"/>
        <v>#VALUE!</v>
      </c>
    </row>
    <row r="1276" spans="1:41">
      <c r="A1276" s="264" t="e">
        <f t="shared" si="165"/>
        <v>#VALUE!</v>
      </c>
      <c r="B1276" s="243">
        <v>1273</v>
      </c>
      <c r="C1276" s="244"/>
      <c r="D1276" s="259" t="str">
        <f t="shared" si="158"/>
        <v/>
      </c>
      <c r="E1276" s="236"/>
      <c r="F1276" s="236"/>
      <c r="G1276" s="244"/>
      <c r="H1276" s="259" t="str">
        <f t="shared" si="159"/>
        <v/>
      </c>
      <c r="I1276" s="236"/>
      <c r="J1276" s="236"/>
      <c r="K1276" s="236"/>
      <c r="L1276" s="236"/>
      <c r="M1276" s="311">
        <f t="shared" si="160"/>
        <v>0</v>
      </c>
      <c r="N1276" s="236"/>
      <c r="O1276" s="236"/>
      <c r="P1276" s="236"/>
      <c r="Q1276" s="236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B1276" s="236"/>
      <c r="AC1276" s="236"/>
      <c r="AD1276" s="236"/>
      <c r="AE1276" s="236"/>
      <c r="AF1276" s="236"/>
      <c r="AG1276" s="236"/>
      <c r="AH1276" s="236"/>
      <c r="AI1276" s="236"/>
      <c r="AJ1276" s="236"/>
      <c r="AK1276" s="236"/>
      <c r="AL1276" s="260" t="str">
        <f t="shared" si="162"/>
        <v>нет</v>
      </c>
      <c r="AM1276" s="260" t="str">
        <f t="shared" si="164"/>
        <v>нет</v>
      </c>
      <c r="AN1276" s="260">
        <f t="shared" si="161"/>
        <v>0</v>
      </c>
      <c r="AO1276" s="260" t="e">
        <f t="shared" si="163"/>
        <v>#VALUE!</v>
      </c>
    </row>
    <row r="1277" spans="1:41">
      <c r="A1277" s="264" t="e">
        <f t="shared" si="165"/>
        <v>#VALUE!</v>
      </c>
      <c r="B1277" s="243">
        <v>1274</v>
      </c>
      <c r="C1277" s="244"/>
      <c r="D1277" s="259" t="str">
        <f t="shared" si="158"/>
        <v/>
      </c>
      <c r="E1277" s="236"/>
      <c r="F1277" s="236"/>
      <c r="G1277" s="244"/>
      <c r="H1277" s="259" t="str">
        <f t="shared" si="159"/>
        <v/>
      </c>
      <c r="I1277" s="236"/>
      <c r="J1277" s="236"/>
      <c r="K1277" s="236"/>
      <c r="L1277" s="236"/>
      <c r="M1277" s="311">
        <f t="shared" si="160"/>
        <v>0</v>
      </c>
      <c r="N1277" s="236"/>
      <c r="O1277" s="236"/>
      <c r="P1277" s="236"/>
      <c r="Q1277" s="236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B1277" s="236"/>
      <c r="AC1277" s="236"/>
      <c r="AD1277" s="236"/>
      <c r="AE1277" s="236"/>
      <c r="AF1277" s="236"/>
      <c r="AG1277" s="236"/>
      <c r="AH1277" s="236"/>
      <c r="AI1277" s="236"/>
      <c r="AJ1277" s="236"/>
      <c r="AK1277" s="236"/>
      <c r="AL1277" s="260" t="str">
        <f t="shared" si="162"/>
        <v>нет</v>
      </c>
      <c r="AM1277" s="260" t="str">
        <f t="shared" si="164"/>
        <v>нет</v>
      </c>
      <c r="AN1277" s="260">
        <f t="shared" si="161"/>
        <v>0</v>
      </c>
      <c r="AO1277" s="260" t="e">
        <f t="shared" si="163"/>
        <v>#VALUE!</v>
      </c>
    </row>
    <row r="1278" spans="1:41">
      <c r="A1278" s="264" t="e">
        <f t="shared" si="165"/>
        <v>#VALUE!</v>
      </c>
      <c r="B1278" s="243">
        <v>1275</v>
      </c>
      <c r="C1278" s="244"/>
      <c r="D1278" s="259" t="str">
        <f t="shared" si="158"/>
        <v/>
      </c>
      <c r="E1278" s="236"/>
      <c r="F1278" s="236"/>
      <c r="G1278" s="244"/>
      <c r="H1278" s="259" t="str">
        <f t="shared" si="159"/>
        <v/>
      </c>
      <c r="I1278" s="236"/>
      <c r="J1278" s="236"/>
      <c r="K1278" s="236"/>
      <c r="L1278" s="236"/>
      <c r="M1278" s="311">
        <f t="shared" si="160"/>
        <v>0</v>
      </c>
      <c r="N1278" s="236"/>
      <c r="O1278" s="236"/>
      <c r="P1278" s="236"/>
      <c r="Q1278" s="236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B1278" s="236"/>
      <c r="AC1278" s="236"/>
      <c r="AD1278" s="236"/>
      <c r="AE1278" s="236"/>
      <c r="AF1278" s="236"/>
      <c r="AG1278" s="236"/>
      <c r="AH1278" s="236"/>
      <c r="AI1278" s="236"/>
      <c r="AJ1278" s="236"/>
      <c r="AK1278" s="236"/>
      <c r="AL1278" s="260" t="str">
        <f t="shared" si="162"/>
        <v>нет</v>
      </c>
      <c r="AM1278" s="260" t="str">
        <f t="shared" si="164"/>
        <v>нет</v>
      </c>
      <c r="AN1278" s="260">
        <f t="shared" si="161"/>
        <v>0</v>
      </c>
      <c r="AO1278" s="260" t="e">
        <f t="shared" si="163"/>
        <v>#VALUE!</v>
      </c>
    </row>
    <row r="1279" spans="1:41">
      <c r="A1279" s="264" t="e">
        <f t="shared" si="165"/>
        <v>#VALUE!</v>
      </c>
      <c r="B1279" s="243">
        <v>1276</v>
      </c>
      <c r="C1279" s="244"/>
      <c r="D1279" s="259" t="str">
        <f t="shared" ref="D1279:D1342" si="166">IFERROR(VLOOKUP(C1279,msu,2,0),"")</f>
        <v/>
      </c>
      <c r="E1279" s="236"/>
      <c r="F1279" s="236"/>
      <c r="G1279" s="244"/>
      <c r="H1279" s="259" t="str">
        <f t="shared" ref="H1279:H1342" si="167">IFERROR(VLOOKUP(G1279,oo,2,0),"")</f>
        <v/>
      </c>
      <c r="I1279" s="236"/>
      <c r="J1279" s="236"/>
      <c r="K1279" s="236"/>
      <c r="L1279" s="236"/>
      <c r="M1279" s="311">
        <f t="shared" ref="M1279:M1342" si="168">COUNTA(N1279:AK1279)</f>
        <v>0</v>
      </c>
      <c r="N1279" s="236"/>
      <c r="O1279" s="236"/>
      <c r="P1279" s="236"/>
      <c r="Q1279" s="236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B1279" s="236"/>
      <c r="AC1279" s="236"/>
      <c r="AD1279" s="236"/>
      <c r="AE1279" s="236"/>
      <c r="AF1279" s="236"/>
      <c r="AG1279" s="236"/>
      <c r="AH1279" s="236"/>
      <c r="AI1279" s="236"/>
      <c r="AJ1279" s="236"/>
      <c r="AK1279" s="236"/>
      <c r="AL1279" s="260" t="str">
        <f t="shared" si="162"/>
        <v>нет</v>
      </c>
      <c r="AM1279" s="260" t="str">
        <f t="shared" si="164"/>
        <v>нет</v>
      </c>
      <c r="AN1279" s="260">
        <f t="shared" ref="AN1279:AN1342" si="169">COUNTIF(N1279:AK1279,"призер")+COUNTIF(N1279:AK1279,"победитель")</f>
        <v>0</v>
      </c>
      <c r="AO1279" s="260" t="e">
        <f t="shared" si="163"/>
        <v>#VALUE!</v>
      </c>
    </row>
    <row r="1280" spans="1:41">
      <c r="A1280" s="264" t="e">
        <f t="shared" si="165"/>
        <v>#VALUE!</v>
      </c>
      <c r="B1280" s="243">
        <v>1277</v>
      </c>
      <c r="C1280" s="244"/>
      <c r="D1280" s="259" t="str">
        <f t="shared" si="166"/>
        <v/>
      </c>
      <c r="E1280" s="236"/>
      <c r="F1280" s="236"/>
      <c r="G1280" s="244"/>
      <c r="H1280" s="259" t="str">
        <f t="shared" si="167"/>
        <v/>
      </c>
      <c r="I1280" s="236"/>
      <c r="J1280" s="236"/>
      <c r="K1280" s="236"/>
      <c r="L1280" s="236"/>
      <c r="M1280" s="311">
        <f t="shared" si="168"/>
        <v>0</v>
      </c>
      <c r="N1280" s="236"/>
      <c r="O1280" s="236"/>
      <c r="P1280" s="236"/>
      <c r="Q1280" s="236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B1280" s="236"/>
      <c r="AC1280" s="236"/>
      <c r="AD1280" s="236"/>
      <c r="AE1280" s="236"/>
      <c r="AF1280" s="236"/>
      <c r="AG1280" s="236"/>
      <c r="AH1280" s="236"/>
      <c r="AI1280" s="236"/>
      <c r="AJ1280" s="236"/>
      <c r="AK1280" s="236"/>
      <c r="AL1280" s="260" t="str">
        <f t="shared" si="162"/>
        <v>нет</v>
      </c>
      <c r="AM1280" s="260" t="str">
        <f t="shared" si="164"/>
        <v>нет</v>
      </c>
      <c r="AN1280" s="260">
        <f t="shared" si="169"/>
        <v>0</v>
      </c>
      <c r="AO1280" s="260" t="e">
        <f t="shared" si="163"/>
        <v>#VALUE!</v>
      </c>
    </row>
    <row r="1281" spans="1:41">
      <c r="A1281" s="264" t="e">
        <f t="shared" si="165"/>
        <v>#VALUE!</v>
      </c>
      <c r="B1281" s="243">
        <v>1278</v>
      </c>
      <c r="C1281" s="244"/>
      <c r="D1281" s="259" t="str">
        <f t="shared" si="166"/>
        <v/>
      </c>
      <c r="E1281" s="236"/>
      <c r="F1281" s="236"/>
      <c r="G1281" s="244"/>
      <c r="H1281" s="259" t="str">
        <f t="shared" si="167"/>
        <v/>
      </c>
      <c r="I1281" s="236"/>
      <c r="J1281" s="236"/>
      <c r="K1281" s="236"/>
      <c r="L1281" s="236"/>
      <c r="M1281" s="311">
        <f t="shared" si="168"/>
        <v>0</v>
      </c>
      <c r="N1281" s="236"/>
      <c r="O1281" s="236"/>
      <c r="P1281" s="236"/>
      <c r="Q1281" s="236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B1281" s="236"/>
      <c r="AC1281" s="236"/>
      <c r="AD1281" s="236"/>
      <c r="AE1281" s="236"/>
      <c r="AF1281" s="236"/>
      <c r="AG1281" s="236"/>
      <c r="AH1281" s="236"/>
      <c r="AI1281" s="236"/>
      <c r="AJ1281" s="236"/>
      <c r="AK1281" s="236"/>
      <c r="AL1281" s="260" t="str">
        <f t="shared" si="162"/>
        <v>нет</v>
      </c>
      <c r="AM1281" s="260" t="str">
        <f t="shared" si="164"/>
        <v>нет</v>
      </c>
      <c r="AN1281" s="260">
        <f t="shared" si="169"/>
        <v>0</v>
      </c>
      <c r="AO1281" s="260" t="e">
        <f t="shared" si="163"/>
        <v>#VALUE!</v>
      </c>
    </row>
    <row r="1282" spans="1:41">
      <c r="A1282" s="264" t="e">
        <f t="shared" si="165"/>
        <v>#VALUE!</v>
      </c>
      <c r="B1282" s="243">
        <v>1279</v>
      </c>
      <c r="C1282" s="244"/>
      <c r="D1282" s="259" t="str">
        <f t="shared" si="166"/>
        <v/>
      </c>
      <c r="E1282" s="236"/>
      <c r="F1282" s="236"/>
      <c r="G1282" s="244"/>
      <c r="H1282" s="259" t="str">
        <f t="shared" si="167"/>
        <v/>
      </c>
      <c r="I1282" s="236"/>
      <c r="J1282" s="236"/>
      <c r="K1282" s="236"/>
      <c r="L1282" s="236"/>
      <c r="M1282" s="311">
        <f t="shared" si="168"/>
        <v>0</v>
      </c>
      <c r="N1282" s="236"/>
      <c r="O1282" s="236"/>
      <c r="P1282" s="236"/>
      <c r="Q1282" s="236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B1282" s="236"/>
      <c r="AC1282" s="236"/>
      <c r="AD1282" s="236"/>
      <c r="AE1282" s="236"/>
      <c r="AF1282" s="236"/>
      <c r="AG1282" s="236"/>
      <c r="AH1282" s="236"/>
      <c r="AI1282" s="236"/>
      <c r="AJ1282" s="236"/>
      <c r="AK1282" s="236"/>
      <c r="AL1282" s="260" t="str">
        <f t="shared" si="162"/>
        <v>нет</v>
      </c>
      <c r="AM1282" s="260" t="str">
        <f t="shared" si="164"/>
        <v>нет</v>
      </c>
      <c r="AN1282" s="260">
        <f t="shared" si="169"/>
        <v>0</v>
      </c>
      <c r="AO1282" s="260" t="e">
        <f t="shared" si="163"/>
        <v>#VALUE!</v>
      </c>
    </row>
    <row r="1283" spans="1:41">
      <c r="A1283" s="264" t="e">
        <f t="shared" si="165"/>
        <v>#VALUE!</v>
      </c>
      <c r="B1283" s="243">
        <v>1280</v>
      </c>
      <c r="C1283" s="244"/>
      <c r="D1283" s="259" t="str">
        <f t="shared" si="166"/>
        <v/>
      </c>
      <c r="E1283" s="236"/>
      <c r="F1283" s="236"/>
      <c r="G1283" s="244"/>
      <c r="H1283" s="259" t="str">
        <f t="shared" si="167"/>
        <v/>
      </c>
      <c r="I1283" s="236"/>
      <c r="J1283" s="236"/>
      <c r="K1283" s="236"/>
      <c r="L1283" s="236"/>
      <c r="M1283" s="311">
        <f t="shared" si="168"/>
        <v>0</v>
      </c>
      <c r="N1283" s="236"/>
      <c r="O1283" s="236"/>
      <c r="P1283" s="236"/>
      <c r="Q1283" s="236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B1283" s="236"/>
      <c r="AC1283" s="236"/>
      <c r="AD1283" s="236"/>
      <c r="AE1283" s="236"/>
      <c r="AF1283" s="236"/>
      <c r="AG1283" s="236"/>
      <c r="AH1283" s="236"/>
      <c r="AI1283" s="236"/>
      <c r="AJ1283" s="236"/>
      <c r="AK1283" s="236"/>
      <c r="AL1283" s="260" t="str">
        <f t="shared" si="162"/>
        <v>нет</v>
      </c>
      <c r="AM1283" s="260" t="str">
        <f t="shared" si="164"/>
        <v>нет</v>
      </c>
      <c r="AN1283" s="260">
        <f t="shared" si="169"/>
        <v>0</v>
      </c>
      <c r="AO1283" s="260" t="e">
        <f t="shared" si="163"/>
        <v>#VALUE!</v>
      </c>
    </row>
    <row r="1284" spans="1:41">
      <c r="A1284" s="264" t="e">
        <f t="shared" si="165"/>
        <v>#VALUE!</v>
      </c>
      <c r="B1284" s="243">
        <v>1281</v>
      </c>
      <c r="C1284" s="244"/>
      <c r="D1284" s="259" t="str">
        <f t="shared" si="166"/>
        <v/>
      </c>
      <c r="E1284" s="236"/>
      <c r="F1284" s="236"/>
      <c r="G1284" s="244"/>
      <c r="H1284" s="259" t="str">
        <f t="shared" si="167"/>
        <v/>
      </c>
      <c r="I1284" s="236"/>
      <c r="J1284" s="236"/>
      <c r="K1284" s="236"/>
      <c r="L1284" s="236"/>
      <c r="M1284" s="311">
        <f t="shared" si="168"/>
        <v>0</v>
      </c>
      <c r="N1284" s="236"/>
      <c r="O1284" s="236"/>
      <c r="P1284" s="236"/>
      <c r="Q1284" s="236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B1284" s="236"/>
      <c r="AC1284" s="236"/>
      <c r="AD1284" s="236"/>
      <c r="AE1284" s="236"/>
      <c r="AF1284" s="236"/>
      <c r="AG1284" s="236"/>
      <c r="AH1284" s="236"/>
      <c r="AI1284" s="236"/>
      <c r="AJ1284" s="236"/>
      <c r="AK1284" s="236"/>
      <c r="AL1284" s="260" t="str">
        <f t="shared" si="162"/>
        <v>нет</v>
      </c>
      <c r="AM1284" s="260" t="str">
        <f t="shared" si="164"/>
        <v>нет</v>
      </c>
      <c r="AN1284" s="260">
        <f t="shared" si="169"/>
        <v>0</v>
      </c>
      <c r="AO1284" s="260" t="e">
        <f t="shared" si="163"/>
        <v>#VALUE!</v>
      </c>
    </row>
    <row r="1285" spans="1:41">
      <c r="A1285" s="264" t="e">
        <f t="shared" si="165"/>
        <v>#VALUE!</v>
      </c>
      <c r="B1285" s="243">
        <v>1282</v>
      </c>
      <c r="C1285" s="244"/>
      <c r="D1285" s="259" t="str">
        <f t="shared" si="166"/>
        <v/>
      </c>
      <c r="E1285" s="236"/>
      <c r="F1285" s="236"/>
      <c r="G1285" s="244"/>
      <c r="H1285" s="259" t="str">
        <f t="shared" si="167"/>
        <v/>
      </c>
      <c r="I1285" s="236"/>
      <c r="J1285" s="236"/>
      <c r="K1285" s="236"/>
      <c r="L1285" s="236"/>
      <c r="M1285" s="311">
        <f t="shared" si="168"/>
        <v>0</v>
      </c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AD1285" s="236"/>
      <c r="AE1285" s="236"/>
      <c r="AF1285" s="236"/>
      <c r="AG1285" s="236"/>
      <c r="AH1285" s="236"/>
      <c r="AI1285" s="236"/>
      <c r="AJ1285" s="236"/>
      <c r="AK1285" s="236"/>
      <c r="AL1285" s="260" t="str">
        <f t="shared" ref="AL1285:AL1348" si="170">IF($I1285&lt;5,"нет",IF($I1285&gt;9,"нет","да"))</f>
        <v>нет</v>
      </c>
      <c r="AM1285" s="260" t="str">
        <f t="shared" si="164"/>
        <v>нет</v>
      </c>
      <c r="AN1285" s="260">
        <f t="shared" si="169"/>
        <v>0</v>
      </c>
      <c r="AO1285" s="260" t="e">
        <f t="shared" ref="AO1285:AO1348" si="171">IF(LEN(G1285)=5,LEFT(G1285,1)+100,LEFT(G1285,2)+100)</f>
        <v>#VALUE!</v>
      </c>
    </row>
    <row r="1286" spans="1:41">
      <c r="A1286" s="264" t="e">
        <f t="shared" si="165"/>
        <v>#VALUE!</v>
      </c>
      <c r="B1286" s="243">
        <v>1283</v>
      </c>
      <c r="C1286" s="244"/>
      <c r="D1286" s="259" t="str">
        <f t="shared" si="166"/>
        <v/>
      </c>
      <c r="E1286" s="236"/>
      <c r="F1286" s="236"/>
      <c r="G1286" s="244"/>
      <c r="H1286" s="259" t="str">
        <f t="shared" si="167"/>
        <v/>
      </c>
      <c r="I1286" s="236"/>
      <c r="J1286" s="236"/>
      <c r="K1286" s="236"/>
      <c r="L1286" s="236"/>
      <c r="M1286" s="311">
        <f t="shared" si="168"/>
        <v>0</v>
      </c>
      <c r="N1286" s="236"/>
      <c r="O1286" s="236"/>
      <c r="P1286" s="236"/>
      <c r="Q1286" s="236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B1286" s="236"/>
      <c r="AC1286" s="236"/>
      <c r="AD1286" s="236"/>
      <c r="AE1286" s="236"/>
      <c r="AF1286" s="236"/>
      <c r="AG1286" s="236"/>
      <c r="AH1286" s="236"/>
      <c r="AI1286" s="236"/>
      <c r="AJ1286" s="236"/>
      <c r="AK1286" s="236"/>
      <c r="AL1286" s="260" t="str">
        <f t="shared" si="170"/>
        <v>нет</v>
      </c>
      <c r="AM1286" s="260" t="str">
        <f t="shared" ref="AM1286:AM1349" si="172">IF($I1286&lt;=9,"нет","да")</f>
        <v>нет</v>
      </c>
      <c r="AN1286" s="260">
        <f t="shared" si="169"/>
        <v>0</v>
      </c>
      <c r="AO1286" s="260" t="e">
        <f t="shared" si="171"/>
        <v>#VALUE!</v>
      </c>
    </row>
    <row r="1287" spans="1:41">
      <c r="A1287" s="264" t="e">
        <f t="shared" si="165"/>
        <v>#VALUE!</v>
      </c>
      <c r="B1287" s="243">
        <v>1284</v>
      </c>
      <c r="C1287" s="244"/>
      <c r="D1287" s="259" t="str">
        <f t="shared" si="166"/>
        <v/>
      </c>
      <c r="E1287" s="236"/>
      <c r="F1287" s="236"/>
      <c r="G1287" s="244"/>
      <c r="H1287" s="259" t="str">
        <f t="shared" si="167"/>
        <v/>
      </c>
      <c r="I1287" s="236"/>
      <c r="J1287" s="236"/>
      <c r="K1287" s="236"/>
      <c r="L1287" s="236"/>
      <c r="M1287" s="311">
        <f t="shared" si="168"/>
        <v>0</v>
      </c>
      <c r="N1287" s="236"/>
      <c r="O1287" s="236"/>
      <c r="P1287" s="236"/>
      <c r="Q1287" s="236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B1287" s="236"/>
      <c r="AC1287" s="236"/>
      <c r="AD1287" s="236"/>
      <c r="AE1287" s="236"/>
      <c r="AF1287" s="236"/>
      <c r="AG1287" s="236"/>
      <c r="AH1287" s="236"/>
      <c r="AI1287" s="236"/>
      <c r="AJ1287" s="236"/>
      <c r="AK1287" s="236"/>
      <c r="AL1287" s="260" t="str">
        <f t="shared" si="170"/>
        <v>нет</v>
      </c>
      <c r="AM1287" s="260" t="str">
        <f t="shared" si="172"/>
        <v>нет</v>
      </c>
      <c r="AN1287" s="260">
        <f t="shared" si="169"/>
        <v>0</v>
      </c>
      <c r="AO1287" s="260" t="e">
        <f t="shared" si="171"/>
        <v>#VALUE!</v>
      </c>
    </row>
    <row r="1288" spans="1:41">
      <c r="A1288" s="264" t="e">
        <f t="shared" ref="A1288:A1351" si="173">IF($AO1288=$C1288, "Код_ОО+МСУ_верно", "Требуется проверка кода ОО или МСУ, кроме 101, 102,103")</f>
        <v>#VALUE!</v>
      </c>
      <c r="B1288" s="243">
        <v>1285</v>
      </c>
      <c r="C1288" s="244"/>
      <c r="D1288" s="259" t="str">
        <f t="shared" si="166"/>
        <v/>
      </c>
      <c r="E1288" s="236"/>
      <c r="F1288" s="236"/>
      <c r="G1288" s="244"/>
      <c r="H1288" s="259" t="str">
        <f t="shared" si="167"/>
        <v/>
      </c>
      <c r="I1288" s="236"/>
      <c r="J1288" s="236"/>
      <c r="K1288" s="236"/>
      <c r="L1288" s="236"/>
      <c r="M1288" s="311">
        <f t="shared" si="168"/>
        <v>0</v>
      </c>
      <c r="N1288" s="236"/>
      <c r="O1288" s="236"/>
      <c r="P1288" s="236"/>
      <c r="Q1288" s="236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B1288" s="236"/>
      <c r="AC1288" s="236"/>
      <c r="AD1288" s="236"/>
      <c r="AE1288" s="236"/>
      <c r="AF1288" s="236"/>
      <c r="AG1288" s="236"/>
      <c r="AH1288" s="236"/>
      <c r="AI1288" s="236"/>
      <c r="AJ1288" s="236"/>
      <c r="AK1288" s="236"/>
      <c r="AL1288" s="260" t="str">
        <f t="shared" si="170"/>
        <v>нет</v>
      </c>
      <c r="AM1288" s="260" t="str">
        <f t="shared" si="172"/>
        <v>нет</v>
      </c>
      <c r="AN1288" s="260">
        <f t="shared" si="169"/>
        <v>0</v>
      </c>
      <c r="AO1288" s="260" t="e">
        <f t="shared" si="171"/>
        <v>#VALUE!</v>
      </c>
    </row>
    <row r="1289" spans="1:41">
      <c r="A1289" s="264" t="e">
        <f t="shared" si="173"/>
        <v>#VALUE!</v>
      </c>
      <c r="B1289" s="243">
        <v>1286</v>
      </c>
      <c r="C1289" s="244"/>
      <c r="D1289" s="259" t="str">
        <f t="shared" si="166"/>
        <v/>
      </c>
      <c r="E1289" s="236"/>
      <c r="F1289" s="236"/>
      <c r="G1289" s="244"/>
      <c r="H1289" s="259" t="str">
        <f t="shared" si="167"/>
        <v/>
      </c>
      <c r="I1289" s="236"/>
      <c r="J1289" s="236"/>
      <c r="K1289" s="236"/>
      <c r="L1289" s="236"/>
      <c r="M1289" s="311">
        <f t="shared" si="168"/>
        <v>0</v>
      </c>
      <c r="N1289" s="236"/>
      <c r="O1289" s="236"/>
      <c r="P1289" s="236"/>
      <c r="Q1289" s="236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B1289" s="236"/>
      <c r="AC1289" s="236"/>
      <c r="AD1289" s="236"/>
      <c r="AE1289" s="236"/>
      <c r="AF1289" s="236"/>
      <c r="AG1289" s="236"/>
      <c r="AH1289" s="236"/>
      <c r="AI1289" s="236"/>
      <c r="AJ1289" s="236"/>
      <c r="AK1289" s="236"/>
      <c r="AL1289" s="260" t="str">
        <f t="shared" si="170"/>
        <v>нет</v>
      </c>
      <c r="AM1289" s="260" t="str">
        <f t="shared" si="172"/>
        <v>нет</v>
      </c>
      <c r="AN1289" s="260">
        <f t="shared" si="169"/>
        <v>0</v>
      </c>
      <c r="AO1289" s="260" t="e">
        <f t="shared" si="171"/>
        <v>#VALUE!</v>
      </c>
    </row>
    <row r="1290" spans="1:41">
      <c r="A1290" s="264" t="e">
        <f t="shared" si="173"/>
        <v>#VALUE!</v>
      </c>
      <c r="B1290" s="243">
        <v>1287</v>
      </c>
      <c r="C1290" s="244"/>
      <c r="D1290" s="259" t="str">
        <f t="shared" si="166"/>
        <v/>
      </c>
      <c r="E1290" s="236"/>
      <c r="F1290" s="236"/>
      <c r="G1290" s="244"/>
      <c r="H1290" s="259" t="str">
        <f t="shared" si="167"/>
        <v/>
      </c>
      <c r="I1290" s="236"/>
      <c r="J1290" s="236"/>
      <c r="K1290" s="236"/>
      <c r="L1290" s="236"/>
      <c r="M1290" s="311">
        <f t="shared" si="168"/>
        <v>0</v>
      </c>
      <c r="N1290" s="236"/>
      <c r="O1290" s="236"/>
      <c r="P1290" s="236"/>
      <c r="Q1290" s="236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B1290" s="236"/>
      <c r="AC1290" s="236"/>
      <c r="AD1290" s="236"/>
      <c r="AE1290" s="236"/>
      <c r="AF1290" s="236"/>
      <c r="AG1290" s="236"/>
      <c r="AH1290" s="236"/>
      <c r="AI1290" s="236"/>
      <c r="AJ1290" s="236"/>
      <c r="AK1290" s="236"/>
      <c r="AL1290" s="260" t="str">
        <f t="shared" si="170"/>
        <v>нет</v>
      </c>
      <c r="AM1290" s="260" t="str">
        <f t="shared" si="172"/>
        <v>нет</v>
      </c>
      <c r="AN1290" s="260">
        <f t="shared" si="169"/>
        <v>0</v>
      </c>
      <c r="AO1290" s="260" t="e">
        <f t="shared" si="171"/>
        <v>#VALUE!</v>
      </c>
    </row>
    <row r="1291" spans="1:41">
      <c r="A1291" s="264" t="e">
        <f t="shared" si="173"/>
        <v>#VALUE!</v>
      </c>
      <c r="B1291" s="243">
        <v>1288</v>
      </c>
      <c r="C1291" s="244"/>
      <c r="D1291" s="259" t="str">
        <f t="shared" si="166"/>
        <v/>
      </c>
      <c r="E1291" s="236"/>
      <c r="F1291" s="236"/>
      <c r="G1291" s="244"/>
      <c r="H1291" s="259" t="str">
        <f t="shared" si="167"/>
        <v/>
      </c>
      <c r="I1291" s="236"/>
      <c r="J1291" s="236"/>
      <c r="K1291" s="236"/>
      <c r="L1291" s="236"/>
      <c r="M1291" s="311">
        <f t="shared" si="168"/>
        <v>0</v>
      </c>
      <c r="N1291" s="236"/>
      <c r="O1291" s="236"/>
      <c r="P1291" s="236"/>
      <c r="Q1291" s="236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B1291" s="236"/>
      <c r="AC1291" s="236"/>
      <c r="AD1291" s="236"/>
      <c r="AE1291" s="236"/>
      <c r="AF1291" s="236"/>
      <c r="AG1291" s="236"/>
      <c r="AH1291" s="236"/>
      <c r="AI1291" s="236"/>
      <c r="AJ1291" s="236"/>
      <c r="AK1291" s="236"/>
      <c r="AL1291" s="260" t="str">
        <f t="shared" si="170"/>
        <v>нет</v>
      </c>
      <c r="AM1291" s="260" t="str">
        <f t="shared" si="172"/>
        <v>нет</v>
      </c>
      <c r="AN1291" s="260">
        <f t="shared" si="169"/>
        <v>0</v>
      </c>
      <c r="AO1291" s="260" t="e">
        <f t="shared" si="171"/>
        <v>#VALUE!</v>
      </c>
    </row>
    <row r="1292" spans="1:41">
      <c r="A1292" s="264" t="e">
        <f t="shared" si="173"/>
        <v>#VALUE!</v>
      </c>
      <c r="B1292" s="243">
        <v>1289</v>
      </c>
      <c r="C1292" s="244"/>
      <c r="D1292" s="259" t="str">
        <f t="shared" si="166"/>
        <v/>
      </c>
      <c r="E1292" s="236"/>
      <c r="F1292" s="236"/>
      <c r="G1292" s="244"/>
      <c r="H1292" s="259" t="str">
        <f t="shared" si="167"/>
        <v/>
      </c>
      <c r="I1292" s="236"/>
      <c r="J1292" s="236"/>
      <c r="K1292" s="236"/>
      <c r="L1292" s="236"/>
      <c r="M1292" s="311">
        <f t="shared" si="168"/>
        <v>0</v>
      </c>
      <c r="N1292" s="236"/>
      <c r="O1292" s="236"/>
      <c r="P1292" s="236"/>
      <c r="Q1292" s="236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B1292" s="236"/>
      <c r="AC1292" s="236"/>
      <c r="AD1292" s="236"/>
      <c r="AE1292" s="236"/>
      <c r="AF1292" s="236"/>
      <c r="AG1292" s="236"/>
      <c r="AH1292" s="236"/>
      <c r="AI1292" s="236"/>
      <c r="AJ1292" s="236"/>
      <c r="AK1292" s="236"/>
      <c r="AL1292" s="260" t="str">
        <f t="shared" si="170"/>
        <v>нет</v>
      </c>
      <c r="AM1292" s="260" t="str">
        <f t="shared" si="172"/>
        <v>нет</v>
      </c>
      <c r="AN1292" s="260">
        <f t="shared" si="169"/>
        <v>0</v>
      </c>
      <c r="AO1292" s="260" t="e">
        <f t="shared" si="171"/>
        <v>#VALUE!</v>
      </c>
    </row>
    <row r="1293" spans="1:41">
      <c r="A1293" s="264" t="e">
        <f t="shared" si="173"/>
        <v>#VALUE!</v>
      </c>
      <c r="B1293" s="243">
        <v>1290</v>
      </c>
      <c r="C1293" s="244"/>
      <c r="D1293" s="259" t="str">
        <f t="shared" si="166"/>
        <v/>
      </c>
      <c r="E1293" s="236"/>
      <c r="F1293" s="236"/>
      <c r="G1293" s="244"/>
      <c r="H1293" s="259" t="str">
        <f t="shared" si="167"/>
        <v/>
      </c>
      <c r="I1293" s="236"/>
      <c r="J1293" s="236"/>
      <c r="K1293" s="236"/>
      <c r="L1293" s="236"/>
      <c r="M1293" s="311">
        <f t="shared" si="168"/>
        <v>0</v>
      </c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AD1293" s="236"/>
      <c r="AE1293" s="236"/>
      <c r="AF1293" s="236"/>
      <c r="AG1293" s="236"/>
      <c r="AH1293" s="236"/>
      <c r="AI1293" s="236"/>
      <c r="AJ1293" s="236"/>
      <c r="AK1293" s="236"/>
      <c r="AL1293" s="260" t="str">
        <f t="shared" si="170"/>
        <v>нет</v>
      </c>
      <c r="AM1293" s="260" t="str">
        <f t="shared" si="172"/>
        <v>нет</v>
      </c>
      <c r="AN1293" s="260">
        <f t="shared" si="169"/>
        <v>0</v>
      </c>
      <c r="AO1293" s="260" t="e">
        <f t="shared" si="171"/>
        <v>#VALUE!</v>
      </c>
    </row>
    <row r="1294" spans="1:41">
      <c r="A1294" s="264" t="e">
        <f t="shared" si="173"/>
        <v>#VALUE!</v>
      </c>
      <c r="B1294" s="243">
        <v>1291</v>
      </c>
      <c r="C1294" s="244"/>
      <c r="D1294" s="259" t="str">
        <f t="shared" si="166"/>
        <v/>
      </c>
      <c r="E1294" s="236"/>
      <c r="F1294" s="236"/>
      <c r="G1294" s="244"/>
      <c r="H1294" s="259" t="str">
        <f t="shared" si="167"/>
        <v/>
      </c>
      <c r="I1294" s="236"/>
      <c r="J1294" s="236"/>
      <c r="K1294" s="236"/>
      <c r="L1294" s="236"/>
      <c r="M1294" s="311">
        <f t="shared" si="168"/>
        <v>0</v>
      </c>
      <c r="N1294" s="236"/>
      <c r="O1294" s="236"/>
      <c r="P1294" s="236"/>
      <c r="Q1294" s="236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B1294" s="236"/>
      <c r="AC1294" s="236"/>
      <c r="AD1294" s="236"/>
      <c r="AE1294" s="236"/>
      <c r="AF1294" s="236"/>
      <c r="AG1294" s="236"/>
      <c r="AH1294" s="236"/>
      <c r="AI1294" s="236"/>
      <c r="AJ1294" s="236"/>
      <c r="AK1294" s="236"/>
      <c r="AL1294" s="260" t="str">
        <f t="shared" si="170"/>
        <v>нет</v>
      </c>
      <c r="AM1294" s="260" t="str">
        <f t="shared" si="172"/>
        <v>нет</v>
      </c>
      <c r="AN1294" s="260">
        <f t="shared" si="169"/>
        <v>0</v>
      </c>
      <c r="AO1294" s="260" t="e">
        <f t="shared" si="171"/>
        <v>#VALUE!</v>
      </c>
    </row>
    <row r="1295" spans="1:41">
      <c r="A1295" s="264" t="e">
        <f t="shared" si="173"/>
        <v>#VALUE!</v>
      </c>
      <c r="B1295" s="243">
        <v>1292</v>
      </c>
      <c r="C1295" s="244"/>
      <c r="D1295" s="259" t="str">
        <f t="shared" si="166"/>
        <v/>
      </c>
      <c r="E1295" s="236"/>
      <c r="F1295" s="236"/>
      <c r="G1295" s="244"/>
      <c r="H1295" s="259" t="str">
        <f t="shared" si="167"/>
        <v/>
      </c>
      <c r="I1295" s="236"/>
      <c r="J1295" s="236"/>
      <c r="K1295" s="236"/>
      <c r="L1295" s="236"/>
      <c r="M1295" s="311">
        <f t="shared" si="168"/>
        <v>0</v>
      </c>
      <c r="N1295" s="236"/>
      <c r="O1295" s="236"/>
      <c r="P1295" s="236"/>
      <c r="Q1295" s="236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B1295" s="236"/>
      <c r="AC1295" s="236"/>
      <c r="AD1295" s="236"/>
      <c r="AE1295" s="236"/>
      <c r="AF1295" s="236"/>
      <c r="AG1295" s="236"/>
      <c r="AH1295" s="236"/>
      <c r="AI1295" s="236"/>
      <c r="AJ1295" s="236"/>
      <c r="AK1295" s="236"/>
      <c r="AL1295" s="260" t="str">
        <f t="shared" si="170"/>
        <v>нет</v>
      </c>
      <c r="AM1295" s="260" t="str">
        <f t="shared" si="172"/>
        <v>нет</v>
      </c>
      <c r="AN1295" s="260">
        <f t="shared" si="169"/>
        <v>0</v>
      </c>
      <c r="AO1295" s="260" t="e">
        <f t="shared" si="171"/>
        <v>#VALUE!</v>
      </c>
    </row>
    <row r="1296" spans="1:41">
      <c r="A1296" s="264" t="e">
        <f t="shared" si="173"/>
        <v>#VALUE!</v>
      </c>
      <c r="B1296" s="243">
        <v>1293</v>
      </c>
      <c r="C1296" s="244"/>
      <c r="D1296" s="259" t="str">
        <f t="shared" si="166"/>
        <v/>
      </c>
      <c r="E1296" s="236"/>
      <c r="F1296" s="236"/>
      <c r="G1296" s="244"/>
      <c r="H1296" s="259" t="str">
        <f t="shared" si="167"/>
        <v/>
      </c>
      <c r="I1296" s="236"/>
      <c r="J1296" s="236"/>
      <c r="K1296" s="236"/>
      <c r="L1296" s="236"/>
      <c r="M1296" s="311">
        <f t="shared" si="168"/>
        <v>0</v>
      </c>
      <c r="N1296" s="236"/>
      <c r="O1296" s="236"/>
      <c r="P1296" s="236"/>
      <c r="Q1296" s="236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B1296" s="236"/>
      <c r="AC1296" s="236"/>
      <c r="AD1296" s="236"/>
      <c r="AE1296" s="236"/>
      <c r="AF1296" s="236"/>
      <c r="AG1296" s="236"/>
      <c r="AH1296" s="236"/>
      <c r="AI1296" s="236"/>
      <c r="AJ1296" s="236"/>
      <c r="AK1296" s="236"/>
      <c r="AL1296" s="260" t="str">
        <f t="shared" si="170"/>
        <v>нет</v>
      </c>
      <c r="AM1296" s="260" t="str">
        <f t="shared" si="172"/>
        <v>нет</v>
      </c>
      <c r="AN1296" s="260">
        <f t="shared" si="169"/>
        <v>0</v>
      </c>
      <c r="AO1296" s="260" t="e">
        <f t="shared" si="171"/>
        <v>#VALUE!</v>
      </c>
    </row>
    <row r="1297" spans="1:41">
      <c r="A1297" s="264" t="e">
        <f t="shared" si="173"/>
        <v>#VALUE!</v>
      </c>
      <c r="B1297" s="243">
        <v>1294</v>
      </c>
      <c r="C1297" s="244"/>
      <c r="D1297" s="259" t="str">
        <f t="shared" si="166"/>
        <v/>
      </c>
      <c r="E1297" s="236"/>
      <c r="F1297" s="236"/>
      <c r="G1297" s="244"/>
      <c r="H1297" s="259" t="str">
        <f t="shared" si="167"/>
        <v/>
      </c>
      <c r="I1297" s="236"/>
      <c r="J1297" s="236"/>
      <c r="K1297" s="236"/>
      <c r="L1297" s="236"/>
      <c r="M1297" s="311">
        <f t="shared" si="168"/>
        <v>0</v>
      </c>
      <c r="N1297" s="236"/>
      <c r="O1297" s="236"/>
      <c r="P1297" s="236"/>
      <c r="Q1297" s="236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B1297" s="236"/>
      <c r="AC1297" s="236"/>
      <c r="AD1297" s="236"/>
      <c r="AE1297" s="236"/>
      <c r="AF1297" s="236"/>
      <c r="AG1297" s="236"/>
      <c r="AH1297" s="236"/>
      <c r="AI1297" s="236"/>
      <c r="AJ1297" s="236"/>
      <c r="AK1297" s="236"/>
      <c r="AL1297" s="260" t="str">
        <f t="shared" si="170"/>
        <v>нет</v>
      </c>
      <c r="AM1297" s="260" t="str">
        <f t="shared" si="172"/>
        <v>нет</v>
      </c>
      <c r="AN1297" s="260">
        <f t="shared" si="169"/>
        <v>0</v>
      </c>
      <c r="AO1297" s="260" t="e">
        <f t="shared" si="171"/>
        <v>#VALUE!</v>
      </c>
    </row>
    <row r="1298" spans="1:41">
      <c r="A1298" s="264" t="e">
        <f t="shared" si="173"/>
        <v>#VALUE!</v>
      </c>
      <c r="B1298" s="243">
        <v>1295</v>
      </c>
      <c r="C1298" s="244"/>
      <c r="D1298" s="259" t="str">
        <f t="shared" si="166"/>
        <v/>
      </c>
      <c r="E1298" s="236"/>
      <c r="F1298" s="236"/>
      <c r="G1298" s="244"/>
      <c r="H1298" s="259" t="str">
        <f t="shared" si="167"/>
        <v/>
      </c>
      <c r="I1298" s="236"/>
      <c r="J1298" s="236"/>
      <c r="K1298" s="236"/>
      <c r="L1298" s="236"/>
      <c r="M1298" s="311">
        <f t="shared" si="168"/>
        <v>0</v>
      </c>
      <c r="N1298" s="236"/>
      <c r="O1298" s="236"/>
      <c r="P1298" s="236"/>
      <c r="Q1298" s="236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B1298" s="236"/>
      <c r="AC1298" s="236"/>
      <c r="AD1298" s="236"/>
      <c r="AE1298" s="236"/>
      <c r="AF1298" s="236"/>
      <c r="AG1298" s="236"/>
      <c r="AH1298" s="236"/>
      <c r="AI1298" s="236"/>
      <c r="AJ1298" s="236"/>
      <c r="AK1298" s="236"/>
      <c r="AL1298" s="260" t="str">
        <f t="shared" si="170"/>
        <v>нет</v>
      </c>
      <c r="AM1298" s="260" t="str">
        <f t="shared" si="172"/>
        <v>нет</v>
      </c>
      <c r="AN1298" s="260">
        <f t="shared" si="169"/>
        <v>0</v>
      </c>
      <c r="AO1298" s="260" t="e">
        <f t="shared" si="171"/>
        <v>#VALUE!</v>
      </c>
    </row>
    <row r="1299" spans="1:41">
      <c r="A1299" s="264" t="e">
        <f t="shared" si="173"/>
        <v>#VALUE!</v>
      </c>
      <c r="B1299" s="243">
        <v>1296</v>
      </c>
      <c r="C1299" s="244"/>
      <c r="D1299" s="259" t="str">
        <f t="shared" si="166"/>
        <v/>
      </c>
      <c r="E1299" s="236"/>
      <c r="F1299" s="236"/>
      <c r="G1299" s="244"/>
      <c r="H1299" s="259" t="str">
        <f t="shared" si="167"/>
        <v/>
      </c>
      <c r="I1299" s="236"/>
      <c r="J1299" s="236"/>
      <c r="K1299" s="236"/>
      <c r="L1299" s="236"/>
      <c r="M1299" s="311">
        <f t="shared" si="168"/>
        <v>0</v>
      </c>
      <c r="N1299" s="236"/>
      <c r="O1299" s="236"/>
      <c r="P1299" s="236"/>
      <c r="Q1299" s="236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B1299" s="236"/>
      <c r="AC1299" s="236"/>
      <c r="AD1299" s="236"/>
      <c r="AE1299" s="236"/>
      <c r="AF1299" s="236"/>
      <c r="AG1299" s="236"/>
      <c r="AH1299" s="236"/>
      <c r="AI1299" s="236"/>
      <c r="AJ1299" s="236"/>
      <c r="AK1299" s="236"/>
      <c r="AL1299" s="260" t="str">
        <f t="shared" si="170"/>
        <v>нет</v>
      </c>
      <c r="AM1299" s="260" t="str">
        <f t="shared" si="172"/>
        <v>нет</v>
      </c>
      <c r="AN1299" s="260">
        <f t="shared" si="169"/>
        <v>0</v>
      </c>
      <c r="AO1299" s="260" t="e">
        <f t="shared" si="171"/>
        <v>#VALUE!</v>
      </c>
    </row>
    <row r="1300" spans="1:41">
      <c r="A1300" s="264" t="e">
        <f t="shared" si="173"/>
        <v>#VALUE!</v>
      </c>
      <c r="B1300" s="243">
        <v>1297</v>
      </c>
      <c r="C1300" s="244"/>
      <c r="D1300" s="259" t="str">
        <f t="shared" si="166"/>
        <v/>
      </c>
      <c r="E1300" s="236"/>
      <c r="F1300" s="236"/>
      <c r="G1300" s="244"/>
      <c r="H1300" s="259" t="str">
        <f t="shared" si="167"/>
        <v/>
      </c>
      <c r="I1300" s="236"/>
      <c r="J1300" s="236"/>
      <c r="K1300" s="236"/>
      <c r="L1300" s="236"/>
      <c r="M1300" s="311">
        <f t="shared" si="168"/>
        <v>0</v>
      </c>
      <c r="N1300" s="236"/>
      <c r="O1300" s="236"/>
      <c r="P1300" s="236"/>
      <c r="Q1300" s="236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B1300" s="236"/>
      <c r="AC1300" s="236"/>
      <c r="AD1300" s="236"/>
      <c r="AE1300" s="236"/>
      <c r="AF1300" s="236"/>
      <c r="AG1300" s="236"/>
      <c r="AH1300" s="236"/>
      <c r="AI1300" s="236"/>
      <c r="AJ1300" s="236"/>
      <c r="AK1300" s="236"/>
      <c r="AL1300" s="260" t="str">
        <f t="shared" si="170"/>
        <v>нет</v>
      </c>
      <c r="AM1300" s="260" t="str">
        <f t="shared" si="172"/>
        <v>нет</v>
      </c>
      <c r="AN1300" s="260">
        <f t="shared" si="169"/>
        <v>0</v>
      </c>
      <c r="AO1300" s="260" t="e">
        <f t="shared" si="171"/>
        <v>#VALUE!</v>
      </c>
    </row>
    <row r="1301" spans="1:41">
      <c r="A1301" s="264" t="e">
        <f t="shared" si="173"/>
        <v>#VALUE!</v>
      </c>
      <c r="B1301" s="243">
        <v>1298</v>
      </c>
      <c r="C1301" s="244"/>
      <c r="D1301" s="259" t="str">
        <f t="shared" si="166"/>
        <v/>
      </c>
      <c r="E1301" s="236"/>
      <c r="F1301" s="236"/>
      <c r="G1301" s="244"/>
      <c r="H1301" s="259" t="str">
        <f t="shared" si="167"/>
        <v/>
      </c>
      <c r="I1301" s="236"/>
      <c r="J1301" s="236"/>
      <c r="K1301" s="236"/>
      <c r="L1301" s="236"/>
      <c r="M1301" s="311">
        <f t="shared" si="168"/>
        <v>0</v>
      </c>
      <c r="N1301" s="236"/>
      <c r="O1301" s="236"/>
      <c r="P1301" s="236"/>
      <c r="Q1301" s="236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B1301" s="236"/>
      <c r="AC1301" s="236"/>
      <c r="AD1301" s="236"/>
      <c r="AE1301" s="236"/>
      <c r="AF1301" s="236"/>
      <c r="AG1301" s="236"/>
      <c r="AH1301" s="236"/>
      <c r="AI1301" s="236"/>
      <c r="AJ1301" s="236"/>
      <c r="AK1301" s="236"/>
      <c r="AL1301" s="260" t="str">
        <f t="shared" si="170"/>
        <v>нет</v>
      </c>
      <c r="AM1301" s="260" t="str">
        <f t="shared" si="172"/>
        <v>нет</v>
      </c>
      <c r="AN1301" s="260">
        <f t="shared" si="169"/>
        <v>0</v>
      </c>
      <c r="AO1301" s="260" t="e">
        <f t="shared" si="171"/>
        <v>#VALUE!</v>
      </c>
    </row>
    <row r="1302" spans="1:41">
      <c r="A1302" s="264" t="e">
        <f t="shared" si="173"/>
        <v>#VALUE!</v>
      </c>
      <c r="B1302" s="243">
        <v>1299</v>
      </c>
      <c r="C1302" s="244"/>
      <c r="D1302" s="259" t="str">
        <f t="shared" si="166"/>
        <v/>
      </c>
      <c r="E1302" s="236"/>
      <c r="F1302" s="236"/>
      <c r="G1302" s="244"/>
      <c r="H1302" s="259" t="str">
        <f t="shared" si="167"/>
        <v/>
      </c>
      <c r="I1302" s="236"/>
      <c r="J1302" s="236"/>
      <c r="K1302" s="236"/>
      <c r="L1302" s="236"/>
      <c r="M1302" s="311">
        <f t="shared" si="168"/>
        <v>0</v>
      </c>
      <c r="N1302" s="236"/>
      <c r="O1302" s="236"/>
      <c r="P1302" s="236"/>
      <c r="Q1302" s="236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B1302" s="236"/>
      <c r="AC1302" s="236"/>
      <c r="AD1302" s="236"/>
      <c r="AE1302" s="236"/>
      <c r="AF1302" s="236"/>
      <c r="AG1302" s="236"/>
      <c r="AH1302" s="236"/>
      <c r="AI1302" s="236"/>
      <c r="AJ1302" s="236"/>
      <c r="AK1302" s="236"/>
      <c r="AL1302" s="260" t="str">
        <f t="shared" si="170"/>
        <v>нет</v>
      </c>
      <c r="AM1302" s="260" t="str">
        <f t="shared" si="172"/>
        <v>нет</v>
      </c>
      <c r="AN1302" s="260">
        <f t="shared" si="169"/>
        <v>0</v>
      </c>
      <c r="AO1302" s="260" t="e">
        <f t="shared" si="171"/>
        <v>#VALUE!</v>
      </c>
    </row>
    <row r="1303" spans="1:41">
      <c r="A1303" s="264" t="e">
        <f t="shared" si="173"/>
        <v>#VALUE!</v>
      </c>
      <c r="B1303" s="243">
        <v>1300</v>
      </c>
      <c r="C1303" s="244"/>
      <c r="D1303" s="259" t="str">
        <f t="shared" si="166"/>
        <v/>
      </c>
      <c r="E1303" s="236"/>
      <c r="F1303" s="236"/>
      <c r="G1303" s="244"/>
      <c r="H1303" s="259" t="str">
        <f t="shared" si="167"/>
        <v/>
      </c>
      <c r="I1303" s="236"/>
      <c r="J1303" s="236"/>
      <c r="K1303" s="236"/>
      <c r="L1303" s="236"/>
      <c r="M1303" s="311">
        <f t="shared" si="168"/>
        <v>0</v>
      </c>
      <c r="N1303" s="236"/>
      <c r="O1303" s="236"/>
      <c r="P1303" s="236"/>
      <c r="Q1303" s="236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B1303" s="236"/>
      <c r="AC1303" s="236"/>
      <c r="AD1303" s="236"/>
      <c r="AE1303" s="236"/>
      <c r="AF1303" s="236"/>
      <c r="AG1303" s="236"/>
      <c r="AH1303" s="236"/>
      <c r="AI1303" s="236"/>
      <c r="AJ1303" s="236"/>
      <c r="AK1303" s="236"/>
      <c r="AL1303" s="260" t="str">
        <f t="shared" si="170"/>
        <v>нет</v>
      </c>
      <c r="AM1303" s="260" t="str">
        <f t="shared" si="172"/>
        <v>нет</v>
      </c>
      <c r="AN1303" s="260">
        <f t="shared" si="169"/>
        <v>0</v>
      </c>
      <c r="AO1303" s="260" t="e">
        <f t="shared" si="171"/>
        <v>#VALUE!</v>
      </c>
    </row>
    <row r="1304" spans="1:41">
      <c r="A1304" s="264" t="e">
        <f t="shared" si="173"/>
        <v>#VALUE!</v>
      </c>
      <c r="B1304" s="243">
        <v>1301</v>
      </c>
      <c r="C1304" s="244"/>
      <c r="D1304" s="259" t="str">
        <f t="shared" si="166"/>
        <v/>
      </c>
      <c r="E1304" s="236"/>
      <c r="F1304" s="236"/>
      <c r="G1304" s="244"/>
      <c r="H1304" s="259" t="str">
        <f t="shared" si="167"/>
        <v/>
      </c>
      <c r="I1304" s="236"/>
      <c r="J1304" s="236"/>
      <c r="K1304" s="236"/>
      <c r="L1304" s="236"/>
      <c r="M1304" s="311">
        <f t="shared" si="168"/>
        <v>0</v>
      </c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AD1304" s="236"/>
      <c r="AE1304" s="236"/>
      <c r="AF1304" s="236"/>
      <c r="AG1304" s="236"/>
      <c r="AH1304" s="236"/>
      <c r="AI1304" s="236"/>
      <c r="AJ1304" s="236"/>
      <c r="AK1304" s="236"/>
      <c r="AL1304" s="260" t="str">
        <f t="shared" si="170"/>
        <v>нет</v>
      </c>
      <c r="AM1304" s="260" t="str">
        <f t="shared" si="172"/>
        <v>нет</v>
      </c>
      <c r="AN1304" s="260">
        <f t="shared" si="169"/>
        <v>0</v>
      </c>
      <c r="AO1304" s="260" t="e">
        <f t="shared" si="171"/>
        <v>#VALUE!</v>
      </c>
    </row>
    <row r="1305" spans="1:41">
      <c r="A1305" s="264" t="e">
        <f t="shared" si="173"/>
        <v>#VALUE!</v>
      </c>
      <c r="B1305" s="243">
        <v>1302</v>
      </c>
      <c r="C1305" s="244"/>
      <c r="D1305" s="259" t="str">
        <f t="shared" si="166"/>
        <v/>
      </c>
      <c r="E1305" s="236"/>
      <c r="F1305" s="236"/>
      <c r="G1305" s="244"/>
      <c r="H1305" s="259" t="str">
        <f t="shared" si="167"/>
        <v/>
      </c>
      <c r="I1305" s="236"/>
      <c r="J1305" s="236"/>
      <c r="K1305" s="236"/>
      <c r="L1305" s="236"/>
      <c r="M1305" s="311">
        <f t="shared" si="168"/>
        <v>0</v>
      </c>
      <c r="N1305" s="236"/>
      <c r="O1305" s="236"/>
      <c r="P1305" s="236"/>
      <c r="Q1305" s="236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B1305" s="236"/>
      <c r="AC1305" s="236"/>
      <c r="AD1305" s="236"/>
      <c r="AE1305" s="236"/>
      <c r="AF1305" s="236"/>
      <c r="AG1305" s="236"/>
      <c r="AH1305" s="236"/>
      <c r="AI1305" s="236"/>
      <c r="AJ1305" s="236"/>
      <c r="AK1305" s="236"/>
      <c r="AL1305" s="260" t="str">
        <f t="shared" si="170"/>
        <v>нет</v>
      </c>
      <c r="AM1305" s="260" t="str">
        <f t="shared" si="172"/>
        <v>нет</v>
      </c>
      <c r="AN1305" s="260">
        <f t="shared" si="169"/>
        <v>0</v>
      </c>
      <c r="AO1305" s="260" t="e">
        <f t="shared" si="171"/>
        <v>#VALUE!</v>
      </c>
    </row>
    <row r="1306" spans="1:41">
      <c r="A1306" s="264" t="e">
        <f t="shared" si="173"/>
        <v>#VALUE!</v>
      </c>
      <c r="B1306" s="243">
        <v>1303</v>
      </c>
      <c r="C1306" s="244"/>
      <c r="D1306" s="259" t="str">
        <f t="shared" si="166"/>
        <v/>
      </c>
      <c r="E1306" s="236"/>
      <c r="F1306" s="236"/>
      <c r="G1306" s="244"/>
      <c r="H1306" s="259" t="str">
        <f t="shared" si="167"/>
        <v/>
      </c>
      <c r="I1306" s="236"/>
      <c r="J1306" s="236"/>
      <c r="K1306" s="236"/>
      <c r="L1306" s="236"/>
      <c r="M1306" s="311">
        <f t="shared" si="168"/>
        <v>0</v>
      </c>
      <c r="N1306" s="236"/>
      <c r="O1306" s="236"/>
      <c r="P1306" s="236"/>
      <c r="Q1306" s="236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B1306" s="236"/>
      <c r="AC1306" s="236"/>
      <c r="AD1306" s="236"/>
      <c r="AE1306" s="236"/>
      <c r="AF1306" s="236"/>
      <c r="AG1306" s="236"/>
      <c r="AH1306" s="236"/>
      <c r="AI1306" s="236"/>
      <c r="AJ1306" s="236"/>
      <c r="AK1306" s="236"/>
      <c r="AL1306" s="260" t="str">
        <f t="shared" si="170"/>
        <v>нет</v>
      </c>
      <c r="AM1306" s="260" t="str">
        <f t="shared" si="172"/>
        <v>нет</v>
      </c>
      <c r="AN1306" s="260">
        <f t="shared" si="169"/>
        <v>0</v>
      </c>
      <c r="AO1306" s="260" t="e">
        <f t="shared" si="171"/>
        <v>#VALUE!</v>
      </c>
    </row>
    <row r="1307" spans="1:41">
      <c r="A1307" s="264" t="e">
        <f t="shared" si="173"/>
        <v>#VALUE!</v>
      </c>
      <c r="B1307" s="243">
        <v>1304</v>
      </c>
      <c r="C1307" s="244"/>
      <c r="D1307" s="259" t="str">
        <f t="shared" si="166"/>
        <v/>
      </c>
      <c r="E1307" s="236"/>
      <c r="F1307" s="236"/>
      <c r="G1307" s="244"/>
      <c r="H1307" s="259" t="str">
        <f t="shared" si="167"/>
        <v/>
      </c>
      <c r="I1307" s="236"/>
      <c r="J1307" s="236"/>
      <c r="K1307" s="236"/>
      <c r="L1307" s="236"/>
      <c r="M1307" s="311">
        <f t="shared" si="168"/>
        <v>0</v>
      </c>
      <c r="N1307" s="236"/>
      <c r="O1307" s="236"/>
      <c r="P1307" s="236"/>
      <c r="Q1307" s="236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B1307" s="236"/>
      <c r="AC1307" s="236"/>
      <c r="AD1307" s="236"/>
      <c r="AE1307" s="236"/>
      <c r="AF1307" s="236"/>
      <c r="AG1307" s="236"/>
      <c r="AH1307" s="236"/>
      <c r="AI1307" s="236"/>
      <c r="AJ1307" s="236"/>
      <c r="AK1307" s="236"/>
      <c r="AL1307" s="260" t="str">
        <f t="shared" si="170"/>
        <v>нет</v>
      </c>
      <c r="AM1307" s="260" t="str">
        <f t="shared" si="172"/>
        <v>нет</v>
      </c>
      <c r="AN1307" s="260">
        <f t="shared" si="169"/>
        <v>0</v>
      </c>
      <c r="AO1307" s="260" t="e">
        <f t="shared" si="171"/>
        <v>#VALUE!</v>
      </c>
    </row>
    <row r="1308" spans="1:41">
      <c r="A1308" s="264" t="e">
        <f t="shared" si="173"/>
        <v>#VALUE!</v>
      </c>
      <c r="B1308" s="243">
        <v>1305</v>
      </c>
      <c r="C1308" s="244"/>
      <c r="D1308" s="259" t="str">
        <f t="shared" si="166"/>
        <v/>
      </c>
      <c r="E1308" s="236"/>
      <c r="F1308" s="236"/>
      <c r="G1308" s="244"/>
      <c r="H1308" s="259" t="str">
        <f t="shared" si="167"/>
        <v/>
      </c>
      <c r="I1308" s="236"/>
      <c r="J1308" s="236"/>
      <c r="K1308" s="236"/>
      <c r="L1308" s="236"/>
      <c r="M1308" s="311">
        <f t="shared" si="168"/>
        <v>0</v>
      </c>
      <c r="N1308" s="236"/>
      <c r="O1308" s="236"/>
      <c r="P1308" s="236"/>
      <c r="Q1308" s="236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B1308" s="236"/>
      <c r="AC1308" s="236"/>
      <c r="AD1308" s="236"/>
      <c r="AE1308" s="236"/>
      <c r="AF1308" s="236"/>
      <c r="AG1308" s="236"/>
      <c r="AH1308" s="236"/>
      <c r="AI1308" s="236"/>
      <c r="AJ1308" s="236"/>
      <c r="AK1308" s="236"/>
      <c r="AL1308" s="260" t="str">
        <f t="shared" si="170"/>
        <v>нет</v>
      </c>
      <c r="AM1308" s="260" t="str">
        <f t="shared" si="172"/>
        <v>нет</v>
      </c>
      <c r="AN1308" s="260">
        <f t="shared" si="169"/>
        <v>0</v>
      </c>
      <c r="AO1308" s="260" t="e">
        <f t="shared" si="171"/>
        <v>#VALUE!</v>
      </c>
    </row>
    <row r="1309" spans="1:41">
      <c r="A1309" s="264" t="e">
        <f t="shared" si="173"/>
        <v>#VALUE!</v>
      </c>
      <c r="B1309" s="243">
        <v>1306</v>
      </c>
      <c r="C1309" s="244"/>
      <c r="D1309" s="259" t="str">
        <f t="shared" si="166"/>
        <v/>
      </c>
      <c r="E1309" s="236"/>
      <c r="F1309" s="236"/>
      <c r="G1309" s="244"/>
      <c r="H1309" s="259" t="str">
        <f t="shared" si="167"/>
        <v/>
      </c>
      <c r="I1309" s="236"/>
      <c r="J1309" s="236"/>
      <c r="K1309" s="236"/>
      <c r="L1309" s="236"/>
      <c r="M1309" s="311">
        <f t="shared" si="168"/>
        <v>0</v>
      </c>
      <c r="N1309" s="236"/>
      <c r="O1309" s="236"/>
      <c r="P1309" s="236"/>
      <c r="Q1309" s="236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B1309" s="236"/>
      <c r="AC1309" s="236"/>
      <c r="AD1309" s="236"/>
      <c r="AE1309" s="236"/>
      <c r="AF1309" s="236"/>
      <c r="AG1309" s="236"/>
      <c r="AH1309" s="236"/>
      <c r="AI1309" s="236"/>
      <c r="AJ1309" s="236"/>
      <c r="AK1309" s="236"/>
      <c r="AL1309" s="260" t="str">
        <f t="shared" si="170"/>
        <v>нет</v>
      </c>
      <c r="AM1309" s="260" t="str">
        <f t="shared" si="172"/>
        <v>нет</v>
      </c>
      <c r="AN1309" s="260">
        <f t="shared" si="169"/>
        <v>0</v>
      </c>
      <c r="AO1309" s="260" t="e">
        <f t="shared" si="171"/>
        <v>#VALUE!</v>
      </c>
    </row>
    <row r="1310" spans="1:41">
      <c r="A1310" s="264" t="e">
        <f t="shared" si="173"/>
        <v>#VALUE!</v>
      </c>
      <c r="B1310" s="243">
        <v>1307</v>
      </c>
      <c r="C1310" s="244"/>
      <c r="D1310" s="259" t="str">
        <f t="shared" si="166"/>
        <v/>
      </c>
      <c r="E1310" s="236"/>
      <c r="F1310" s="236"/>
      <c r="G1310" s="244"/>
      <c r="H1310" s="259" t="str">
        <f t="shared" si="167"/>
        <v/>
      </c>
      <c r="I1310" s="236"/>
      <c r="J1310" s="236"/>
      <c r="K1310" s="236"/>
      <c r="L1310" s="236"/>
      <c r="M1310" s="311">
        <f t="shared" si="168"/>
        <v>0</v>
      </c>
      <c r="N1310" s="236"/>
      <c r="O1310" s="236"/>
      <c r="P1310" s="236"/>
      <c r="Q1310" s="236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B1310" s="236"/>
      <c r="AC1310" s="236"/>
      <c r="AD1310" s="236"/>
      <c r="AE1310" s="236"/>
      <c r="AF1310" s="236"/>
      <c r="AG1310" s="236"/>
      <c r="AH1310" s="236"/>
      <c r="AI1310" s="236"/>
      <c r="AJ1310" s="236"/>
      <c r="AK1310" s="236"/>
      <c r="AL1310" s="260" t="str">
        <f t="shared" si="170"/>
        <v>нет</v>
      </c>
      <c r="AM1310" s="260" t="str">
        <f t="shared" si="172"/>
        <v>нет</v>
      </c>
      <c r="AN1310" s="260">
        <f t="shared" si="169"/>
        <v>0</v>
      </c>
      <c r="AO1310" s="260" t="e">
        <f t="shared" si="171"/>
        <v>#VALUE!</v>
      </c>
    </row>
    <row r="1311" spans="1:41">
      <c r="A1311" s="264" t="e">
        <f t="shared" si="173"/>
        <v>#VALUE!</v>
      </c>
      <c r="B1311" s="243">
        <v>1308</v>
      </c>
      <c r="C1311" s="244"/>
      <c r="D1311" s="259" t="str">
        <f t="shared" si="166"/>
        <v/>
      </c>
      <c r="E1311" s="236"/>
      <c r="F1311" s="236"/>
      <c r="G1311" s="244"/>
      <c r="H1311" s="259" t="str">
        <f t="shared" si="167"/>
        <v/>
      </c>
      <c r="I1311" s="236"/>
      <c r="J1311" s="236"/>
      <c r="K1311" s="236"/>
      <c r="L1311" s="236"/>
      <c r="M1311" s="311">
        <f t="shared" si="168"/>
        <v>0</v>
      </c>
      <c r="N1311" s="236"/>
      <c r="O1311" s="236"/>
      <c r="P1311" s="236"/>
      <c r="Q1311" s="236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B1311" s="236"/>
      <c r="AC1311" s="236"/>
      <c r="AD1311" s="236"/>
      <c r="AE1311" s="236"/>
      <c r="AF1311" s="236"/>
      <c r="AG1311" s="236"/>
      <c r="AH1311" s="236"/>
      <c r="AI1311" s="236"/>
      <c r="AJ1311" s="236"/>
      <c r="AK1311" s="236"/>
      <c r="AL1311" s="260" t="str">
        <f t="shared" si="170"/>
        <v>нет</v>
      </c>
      <c r="AM1311" s="260" t="str">
        <f t="shared" si="172"/>
        <v>нет</v>
      </c>
      <c r="AN1311" s="260">
        <f t="shared" si="169"/>
        <v>0</v>
      </c>
      <c r="AO1311" s="260" t="e">
        <f t="shared" si="171"/>
        <v>#VALUE!</v>
      </c>
    </row>
    <row r="1312" spans="1:41">
      <c r="A1312" s="264" t="e">
        <f t="shared" si="173"/>
        <v>#VALUE!</v>
      </c>
      <c r="B1312" s="243">
        <v>1309</v>
      </c>
      <c r="C1312" s="244"/>
      <c r="D1312" s="259" t="str">
        <f t="shared" si="166"/>
        <v/>
      </c>
      <c r="E1312" s="236"/>
      <c r="F1312" s="236"/>
      <c r="G1312" s="244"/>
      <c r="H1312" s="259" t="str">
        <f t="shared" si="167"/>
        <v/>
      </c>
      <c r="I1312" s="236"/>
      <c r="J1312" s="236"/>
      <c r="K1312" s="236"/>
      <c r="L1312" s="236"/>
      <c r="M1312" s="311">
        <f t="shared" si="168"/>
        <v>0</v>
      </c>
      <c r="N1312" s="236"/>
      <c r="O1312" s="236"/>
      <c r="P1312" s="236"/>
      <c r="Q1312" s="236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B1312" s="236"/>
      <c r="AC1312" s="236"/>
      <c r="AD1312" s="236"/>
      <c r="AE1312" s="236"/>
      <c r="AF1312" s="236"/>
      <c r="AG1312" s="236"/>
      <c r="AH1312" s="236"/>
      <c r="AI1312" s="236"/>
      <c r="AJ1312" s="236"/>
      <c r="AK1312" s="236"/>
      <c r="AL1312" s="260" t="str">
        <f t="shared" si="170"/>
        <v>нет</v>
      </c>
      <c r="AM1312" s="260" t="str">
        <f t="shared" si="172"/>
        <v>нет</v>
      </c>
      <c r="AN1312" s="260">
        <f t="shared" si="169"/>
        <v>0</v>
      </c>
      <c r="AO1312" s="260" t="e">
        <f t="shared" si="171"/>
        <v>#VALUE!</v>
      </c>
    </row>
    <row r="1313" spans="1:41">
      <c r="A1313" s="264" t="e">
        <f t="shared" si="173"/>
        <v>#VALUE!</v>
      </c>
      <c r="B1313" s="243">
        <v>1310</v>
      </c>
      <c r="C1313" s="244"/>
      <c r="D1313" s="259" t="str">
        <f t="shared" si="166"/>
        <v/>
      </c>
      <c r="E1313" s="236"/>
      <c r="F1313" s="236"/>
      <c r="G1313" s="244"/>
      <c r="H1313" s="259" t="str">
        <f t="shared" si="167"/>
        <v/>
      </c>
      <c r="I1313" s="236"/>
      <c r="J1313" s="236"/>
      <c r="K1313" s="236"/>
      <c r="L1313" s="236"/>
      <c r="M1313" s="311">
        <f t="shared" si="168"/>
        <v>0</v>
      </c>
      <c r="N1313" s="236"/>
      <c r="O1313" s="236"/>
      <c r="P1313" s="236"/>
      <c r="Q1313" s="236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B1313" s="236"/>
      <c r="AC1313" s="236"/>
      <c r="AD1313" s="236"/>
      <c r="AE1313" s="236"/>
      <c r="AF1313" s="236"/>
      <c r="AG1313" s="236"/>
      <c r="AH1313" s="236"/>
      <c r="AI1313" s="236"/>
      <c r="AJ1313" s="236"/>
      <c r="AK1313" s="236"/>
      <c r="AL1313" s="260" t="str">
        <f t="shared" si="170"/>
        <v>нет</v>
      </c>
      <c r="AM1313" s="260" t="str">
        <f t="shared" si="172"/>
        <v>нет</v>
      </c>
      <c r="AN1313" s="260">
        <f t="shared" si="169"/>
        <v>0</v>
      </c>
      <c r="AO1313" s="260" t="e">
        <f t="shared" si="171"/>
        <v>#VALUE!</v>
      </c>
    </row>
    <row r="1314" spans="1:41">
      <c r="A1314" s="264" t="e">
        <f t="shared" si="173"/>
        <v>#VALUE!</v>
      </c>
      <c r="B1314" s="243">
        <v>1311</v>
      </c>
      <c r="C1314" s="244"/>
      <c r="D1314" s="259" t="str">
        <f t="shared" si="166"/>
        <v/>
      </c>
      <c r="E1314" s="236"/>
      <c r="F1314" s="236"/>
      <c r="G1314" s="244"/>
      <c r="H1314" s="259" t="str">
        <f t="shared" si="167"/>
        <v/>
      </c>
      <c r="I1314" s="236"/>
      <c r="J1314" s="236"/>
      <c r="K1314" s="236"/>
      <c r="L1314" s="236"/>
      <c r="M1314" s="311">
        <f t="shared" si="168"/>
        <v>0</v>
      </c>
      <c r="N1314" s="236"/>
      <c r="O1314" s="236"/>
      <c r="P1314" s="236"/>
      <c r="Q1314" s="236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B1314" s="236"/>
      <c r="AC1314" s="236"/>
      <c r="AD1314" s="236"/>
      <c r="AE1314" s="236"/>
      <c r="AF1314" s="236"/>
      <c r="AG1314" s="236"/>
      <c r="AH1314" s="236"/>
      <c r="AI1314" s="236"/>
      <c r="AJ1314" s="236"/>
      <c r="AK1314" s="236"/>
      <c r="AL1314" s="260" t="str">
        <f t="shared" si="170"/>
        <v>нет</v>
      </c>
      <c r="AM1314" s="260" t="str">
        <f t="shared" si="172"/>
        <v>нет</v>
      </c>
      <c r="AN1314" s="260">
        <f t="shared" si="169"/>
        <v>0</v>
      </c>
      <c r="AO1314" s="260" t="e">
        <f t="shared" si="171"/>
        <v>#VALUE!</v>
      </c>
    </row>
    <row r="1315" spans="1:41">
      <c r="A1315" s="264" t="e">
        <f t="shared" si="173"/>
        <v>#VALUE!</v>
      </c>
      <c r="B1315" s="243">
        <v>1312</v>
      </c>
      <c r="C1315" s="244"/>
      <c r="D1315" s="259" t="str">
        <f t="shared" si="166"/>
        <v/>
      </c>
      <c r="E1315" s="236"/>
      <c r="F1315" s="236"/>
      <c r="G1315" s="244"/>
      <c r="H1315" s="259" t="str">
        <f t="shared" si="167"/>
        <v/>
      </c>
      <c r="I1315" s="236"/>
      <c r="J1315" s="236"/>
      <c r="K1315" s="236"/>
      <c r="L1315" s="236"/>
      <c r="M1315" s="311">
        <f t="shared" si="168"/>
        <v>0</v>
      </c>
      <c r="N1315" s="236"/>
      <c r="O1315" s="236"/>
      <c r="P1315" s="236"/>
      <c r="Q1315" s="236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B1315" s="236"/>
      <c r="AC1315" s="236"/>
      <c r="AD1315" s="236"/>
      <c r="AE1315" s="236"/>
      <c r="AF1315" s="236"/>
      <c r="AG1315" s="236"/>
      <c r="AH1315" s="236"/>
      <c r="AI1315" s="236"/>
      <c r="AJ1315" s="236"/>
      <c r="AK1315" s="236"/>
      <c r="AL1315" s="260" t="str">
        <f t="shared" si="170"/>
        <v>нет</v>
      </c>
      <c r="AM1315" s="260" t="str">
        <f t="shared" si="172"/>
        <v>нет</v>
      </c>
      <c r="AN1315" s="260">
        <f t="shared" si="169"/>
        <v>0</v>
      </c>
      <c r="AO1315" s="260" t="e">
        <f t="shared" si="171"/>
        <v>#VALUE!</v>
      </c>
    </row>
    <row r="1316" spans="1:41">
      <c r="A1316" s="264" t="e">
        <f t="shared" si="173"/>
        <v>#VALUE!</v>
      </c>
      <c r="B1316" s="243">
        <v>1313</v>
      </c>
      <c r="C1316" s="244"/>
      <c r="D1316" s="259" t="str">
        <f t="shared" si="166"/>
        <v/>
      </c>
      <c r="E1316" s="236"/>
      <c r="F1316" s="236"/>
      <c r="G1316" s="244"/>
      <c r="H1316" s="259" t="str">
        <f t="shared" si="167"/>
        <v/>
      </c>
      <c r="I1316" s="236"/>
      <c r="J1316" s="236"/>
      <c r="K1316" s="236"/>
      <c r="L1316" s="236"/>
      <c r="M1316" s="311">
        <f t="shared" si="168"/>
        <v>0</v>
      </c>
      <c r="N1316" s="236"/>
      <c r="O1316" s="236"/>
      <c r="P1316" s="236"/>
      <c r="Q1316" s="236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B1316" s="236"/>
      <c r="AC1316" s="236"/>
      <c r="AD1316" s="236"/>
      <c r="AE1316" s="236"/>
      <c r="AF1316" s="236"/>
      <c r="AG1316" s="236"/>
      <c r="AH1316" s="236"/>
      <c r="AI1316" s="236"/>
      <c r="AJ1316" s="236"/>
      <c r="AK1316" s="236"/>
      <c r="AL1316" s="260" t="str">
        <f t="shared" si="170"/>
        <v>нет</v>
      </c>
      <c r="AM1316" s="260" t="str">
        <f t="shared" si="172"/>
        <v>нет</v>
      </c>
      <c r="AN1316" s="260">
        <f t="shared" si="169"/>
        <v>0</v>
      </c>
      <c r="AO1316" s="260" t="e">
        <f t="shared" si="171"/>
        <v>#VALUE!</v>
      </c>
    </row>
    <row r="1317" spans="1:41">
      <c r="A1317" s="264" t="e">
        <f t="shared" si="173"/>
        <v>#VALUE!</v>
      </c>
      <c r="B1317" s="243">
        <v>1314</v>
      </c>
      <c r="C1317" s="244"/>
      <c r="D1317" s="259" t="str">
        <f t="shared" si="166"/>
        <v/>
      </c>
      <c r="E1317" s="236"/>
      <c r="F1317" s="236"/>
      <c r="G1317" s="244"/>
      <c r="H1317" s="259" t="str">
        <f t="shared" si="167"/>
        <v/>
      </c>
      <c r="I1317" s="236"/>
      <c r="J1317" s="236"/>
      <c r="K1317" s="236"/>
      <c r="L1317" s="236"/>
      <c r="M1317" s="311">
        <f t="shared" si="168"/>
        <v>0</v>
      </c>
      <c r="N1317" s="236"/>
      <c r="O1317" s="236"/>
      <c r="P1317" s="236"/>
      <c r="Q1317" s="236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B1317" s="236"/>
      <c r="AC1317" s="236"/>
      <c r="AD1317" s="236"/>
      <c r="AE1317" s="236"/>
      <c r="AF1317" s="236"/>
      <c r="AG1317" s="236"/>
      <c r="AH1317" s="236"/>
      <c r="AI1317" s="236"/>
      <c r="AJ1317" s="236"/>
      <c r="AK1317" s="236"/>
      <c r="AL1317" s="260" t="str">
        <f t="shared" si="170"/>
        <v>нет</v>
      </c>
      <c r="AM1317" s="260" t="str">
        <f t="shared" si="172"/>
        <v>нет</v>
      </c>
      <c r="AN1317" s="260">
        <f t="shared" si="169"/>
        <v>0</v>
      </c>
      <c r="AO1317" s="260" t="e">
        <f t="shared" si="171"/>
        <v>#VALUE!</v>
      </c>
    </row>
    <row r="1318" spans="1:41">
      <c r="A1318" s="264" t="e">
        <f t="shared" si="173"/>
        <v>#VALUE!</v>
      </c>
      <c r="B1318" s="243">
        <v>1315</v>
      </c>
      <c r="C1318" s="244"/>
      <c r="D1318" s="259" t="str">
        <f t="shared" si="166"/>
        <v/>
      </c>
      <c r="E1318" s="236"/>
      <c r="F1318" s="236"/>
      <c r="G1318" s="244"/>
      <c r="H1318" s="259" t="str">
        <f t="shared" si="167"/>
        <v/>
      </c>
      <c r="I1318" s="236"/>
      <c r="J1318" s="236"/>
      <c r="K1318" s="236"/>
      <c r="L1318" s="236"/>
      <c r="M1318" s="311">
        <f t="shared" si="168"/>
        <v>0</v>
      </c>
      <c r="N1318" s="236"/>
      <c r="O1318" s="236"/>
      <c r="P1318" s="236"/>
      <c r="Q1318" s="236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B1318" s="236"/>
      <c r="AC1318" s="236"/>
      <c r="AD1318" s="236"/>
      <c r="AE1318" s="236"/>
      <c r="AF1318" s="236"/>
      <c r="AG1318" s="236"/>
      <c r="AH1318" s="236"/>
      <c r="AI1318" s="236"/>
      <c r="AJ1318" s="236"/>
      <c r="AK1318" s="236"/>
      <c r="AL1318" s="260" t="str">
        <f t="shared" si="170"/>
        <v>нет</v>
      </c>
      <c r="AM1318" s="260" t="str">
        <f t="shared" si="172"/>
        <v>нет</v>
      </c>
      <c r="AN1318" s="260">
        <f t="shared" si="169"/>
        <v>0</v>
      </c>
      <c r="AO1318" s="260" t="e">
        <f t="shared" si="171"/>
        <v>#VALUE!</v>
      </c>
    </row>
    <row r="1319" spans="1:41">
      <c r="A1319" s="264" t="e">
        <f t="shared" si="173"/>
        <v>#VALUE!</v>
      </c>
      <c r="B1319" s="243">
        <v>1316</v>
      </c>
      <c r="C1319" s="244"/>
      <c r="D1319" s="259" t="str">
        <f t="shared" si="166"/>
        <v/>
      </c>
      <c r="E1319" s="236"/>
      <c r="F1319" s="236"/>
      <c r="G1319" s="244"/>
      <c r="H1319" s="259" t="str">
        <f t="shared" si="167"/>
        <v/>
      </c>
      <c r="I1319" s="236"/>
      <c r="J1319" s="236"/>
      <c r="K1319" s="236"/>
      <c r="L1319" s="236"/>
      <c r="M1319" s="311">
        <f t="shared" si="168"/>
        <v>0</v>
      </c>
      <c r="N1319" s="236"/>
      <c r="O1319" s="236"/>
      <c r="P1319" s="236"/>
      <c r="Q1319" s="236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B1319" s="236"/>
      <c r="AC1319" s="236"/>
      <c r="AD1319" s="236"/>
      <c r="AE1319" s="236"/>
      <c r="AF1319" s="236"/>
      <c r="AG1319" s="236"/>
      <c r="AH1319" s="236"/>
      <c r="AI1319" s="236"/>
      <c r="AJ1319" s="236"/>
      <c r="AK1319" s="236"/>
      <c r="AL1319" s="260" t="str">
        <f t="shared" si="170"/>
        <v>нет</v>
      </c>
      <c r="AM1319" s="260" t="str">
        <f t="shared" si="172"/>
        <v>нет</v>
      </c>
      <c r="AN1319" s="260">
        <f t="shared" si="169"/>
        <v>0</v>
      </c>
      <c r="AO1319" s="260" t="e">
        <f t="shared" si="171"/>
        <v>#VALUE!</v>
      </c>
    </row>
    <row r="1320" spans="1:41">
      <c r="A1320" s="264" t="e">
        <f t="shared" si="173"/>
        <v>#VALUE!</v>
      </c>
      <c r="B1320" s="243">
        <v>1317</v>
      </c>
      <c r="C1320" s="244"/>
      <c r="D1320" s="259" t="str">
        <f t="shared" si="166"/>
        <v/>
      </c>
      <c r="E1320" s="236"/>
      <c r="F1320" s="236"/>
      <c r="G1320" s="244"/>
      <c r="H1320" s="259" t="str">
        <f t="shared" si="167"/>
        <v/>
      </c>
      <c r="I1320" s="236"/>
      <c r="J1320" s="236"/>
      <c r="K1320" s="236"/>
      <c r="L1320" s="236"/>
      <c r="M1320" s="311">
        <f t="shared" si="168"/>
        <v>0</v>
      </c>
      <c r="N1320" s="236"/>
      <c r="O1320" s="236"/>
      <c r="P1320" s="236"/>
      <c r="Q1320" s="236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B1320" s="236"/>
      <c r="AC1320" s="236"/>
      <c r="AD1320" s="236"/>
      <c r="AE1320" s="236"/>
      <c r="AF1320" s="236"/>
      <c r="AG1320" s="236"/>
      <c r="AH1320" s="236"/>
      <c r="AI1320" s="236"/>
      <c r="AJ1320" s="236"/>
      <c r="AK1320" s="236"/>
      <c r="AL1320" s="260" t="str">
        <f t="shared" si="170"/>
        <v>нет</v>
      </c>
      <c r="AM1320" s="260" t="str">
        <f t="shared" si="172"/>
        <v>нет</v>
      </c>
      <c r="AN1320" s="260">
        <f t="shared" si="169"/>
        <v>0</v>
      </c>
      <c r="AO1320" s="260" t="e">
        <f t="shared" si="171"/>
        <v>#VALUE!</v>
      </c>
    </row>
    <row r="1321" spans="1:41">
      <c r="A1321" s="264" t="e">
        <f t="shared" si="173"/>
        <v>#VALUE!</v>
      </c>
      <c r="B1321" s="243">
        <v>1318</v>
      </c>
      <c r="C1321" s="244"/>
      <c r="D1321" s="259" t="str">
        <f t="shared" si="166"/>
        <v/>
      </c>
      <c r="E1321" s="236"/>
      <c r="F1321" s="236"/>
      <c r="G1321" s="244"/>
      <c r="H1321" s="259" t="str">
        <f t="shared" si="167"/>
        <v/>
      </c>
      <c r="I1321" s="236"/>
      <c r="J1321" s="236"/>
      <c r="K1321" s="236"/>
      <c r="L1321" s="236"/>
      <c r="M1321" s="311">
        <f t="shared" si="168"/>
        <v>0</v>
      </c>
      <c r="N1321" s="236"/>
      <c r="O1321" s="236"/>
      <c r="P1321" s="236"/>
      <c r="Q1321" s="236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B1321" s="236"/>
      <c r="AC1321" s="236"/>
      <c r="AD1321" s="236"/>
      <c r="AE1321" s="236"/>
      <c r="AF1321" s="236"/>
      <c r="AG1321" s="236"/>
      <c r="AH1321" s="236"/>
      <c r="AI1321" s="236"/>
      <c r="AJ1321" s="236"/>
      <c r="AK1321" s="236"/>
      <c r="AL1321" s="260" t="str">
        <f t="shared" si="170"/>
        <v>нет</v>
      </c>
      <c r="AM1321" s="260" t="str">
        <f t="shared" si="172"/>
        <v>нет</v>
      </c>
      <c r="AN1321" s="260">
        <f t="shared" si="169"/>
        <v>0</v>
      </c>
      <c r="AO1321" s="260" t="e">
        <f t="shared" si="171"/>
        <v>#VALUE!</v>
      </c>
    </row>
    <row r="1322" spans="1:41">
      <c r="A1322" s="264" t="e">
        <f t="shared" si="173"/>
        <v>#VALUE!</v>
      </c>
      <c r="B1322" s="243">
        <v>1319</v>
      </c>
      <c r="C1322" s="244"/>
      <c r="D1322" s="259" t="str">
        <f t="shared" si="166"/>
        <v/>
      </c>
      <c r="E1322" s="236"/>
      <c r="F1322" s="236"/>
      <c r="G1322" s="244"/>
      <c r="H1322" s="259" t="str">
        <f t="shared" si="167"/>
        <v/>
      </c>
      <c r="I1322" s="236"/>
      <c r="J1322" s="236"/>
      <c r="K1322" s="236"/>
      <c r="L1322" s="236"/>
      <c r="M1322" s="311">
        <f t="shared" si="168"/>
        <v>0</v>
      </c>
      <c r="N1322" s="236"/>
      <c r="O1322" s="236"/>
      <c r="P1322" s="236"/>
      <c r="Q1322" s="236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B1322" s="236"/>
      <c r="AC1322" s="236"/>
      <c r="AD1322" s="236"/>
      <c r="AE1322" s="236"/>
      <c r="AF1322" s="236"/>
      <c r="AG1322" s="236"/>
      <c r="AH1322" s="236"/>
      <c r="AI1322" s="236"/>
      <c r="AJ1322" s="236"/>
      <c r="AK1322" s="236"/>
      <c r="AL1322" s="260" t="str">
        <f t="shared" si="170"/>
        <v>нет</v>
      </c>
      <c r="AM1322" s="260" t="str">
        <f t="shared" si="172"/>
        <v>нет</v>
      </c>
      <c r="AN1322" s="260">
        <f t="shared" si="169"/>
        <v>0</v>
      </c>
      <c r="AO1322" s="260" t="e">
        <f t="shared" si="171"/>
        <v>#VALUE!</v>
      </c>
    </row>
    <row r="1323" spans="1:41">
      <c r="A1323" s="264" t="e">
        <f t="shared" si="173"/>
        <v>#VALUE!</v>
      </c>
      <c r="B1323" s="243">
        <v>1320</v>
      </c>
      <c r="C1323" s="244"/>
      <c r="D1323" s="259" t="str">
        <f t="shared" si="166"/>
        <v/>
      </c>
      <c r="E1323" s="236"/>
      <c r="F1323" s="236"/>
      <c r="G1323" s="244"/>
      <c r="H1323" s="259" t="str">
        <f t="shared" si="167"/>
        <v/>
      </c>
      <c r="I1323" s="236"/>
      <c r="J1323" s="236"/>
      <c r="K1323" s="236"/>
      <c r="L1323" s="236"/>
      <c r="M1323" s="311">
        <f t="shared" si="168"/>
        <v>0</v>
      </c>
      <c r="N1323" s="236"/>
      <c r="O1323" s="236"/>
      <c r="P1323" s="236"/>
      <c r="Q1323" s="236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B1323" s="236"/>
      <c r="AC1323" s="236"/>
      <c r="AD1323" s="236"/>
      <c r="AE1323" s="236"/>
      <c r="AF1323" s="236"/>
      <c r="AG1323" s="236"/>
      <c r="AH1323" s="236"/>
      <c r="AI1323" s="236"/>
      <c r="AJ1323" s="236"/>
      <c r="AK1323" s="236"/>
      <c r="AL1323" s="260" t="str">
        <f t="shared" si="170"/>
        <v>нет</v>
      </c>
      <c r="AM1323" s="260" t="str">
        <f t="shared" si="172"/>
        <v>нет</v>
      </c>
      <c r="AN1323" s="260">
        <f t="shared" si="169"/>
        <v>0</v>
      </c>
      <c r="AO1323" s="260" t="e">
        <f t="shared" si="171"/>
        <v>#VALUE!</v>
      </c>
    </row>
    <row r="1324" spans="1:41">
      <c r="A1324" s="264" t="e">
        <f t="shared" si="173"/>
        <v>#VALUE!</v>
      </c>
      <c r="B1324" s="243">
        <v>1321</v>
      </c>
      <c r="C1324" s="244"/>
      <c r="D1324" s="259" t="str">
        <f t="shared" si="166"/>
        <v/>
      </c>
      <c r="E1324" s="236"/>
      <c r="F1324" s="236"/>
      <c r="G1324" s="244"/>
      <c r="H1324" s="259" t="str">
        <f t="shared" si="167"/>
        <v/>
      </c>
      <c r="I1324" s="236"/>
      <c r="J1324" s="236"/>
      <c r="K1324" s="236"/>
      <c r="L1324" s="236"/>
      <c r="M1324" s="311">
        <f t="shared" si="168"/>
        <v>0</v>
      </c>
      <c r="N1324" s="236"/>
      <c r="O1324" s="236"/>
      <c r="P1324" s="236"/>
      <c r="Q1324" s="236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B1324" s="236"/>
      <c r="AC1324" s="236"/>
      <c r="AD1324" s="236"/>
      <c r="AE1324" s="236"/>
      <c r="AF1324" s="236"/>
      <c r="AG1324" s="236"/>
      <c r="AH1324" s="236"/>
      <c r="AI1324" s="236"/>
      <c r="AJ1324" s="236"/>
      <c r="AK1324" s="236"/>
      <c r="AL1324" s="260" t="str">
        <f t="shared" si="170"/>
        <v>нет</v>
      </c>
      <c r="AM1324" s="260" t="str">
        <f t="shared" si="172"/>
        <v>нет</v>
      </c>
      <c r="AN1324" s="260">
        <f t="shared" si="169"/>
        <v>0</v>
      </c>
      <c r="AO1324" s="260" t="e">
        <f t="shared" si="171"/>
        <v>#VALUE!</v>
      </c>
    </row>
    <row r="1325" spans="1:41">
      <c r="A1325" s="264" t="e">
        <f t="shared" si="173"/>
        <v>#VALUE!</v>
      </c>
      <c r="B1325" s="243">
        <v>1322</v>
      </c>
      <c r="C1325" s="244"/>
      <c r="D1325" s="259" t="str">
        <f t="shared" si="166"/>
        <v/>
      </c>
      <c r="E1325" s="236"/>
      <c r="F1325" s="236"/>
      <c r="G1325" s="244"/>
      <c r="H1325" s="259" t="str">
        <f t="shared" si="167"/>
        <v/>
      </c>
      <c r="I1325" s="236"/>
      <c r="J1325" s="236"/>
      <c r="K1325" s="236"/>
      <c r="L1325" s="236"/>
      <c r="M1325" s="311">
        <f t="shared" si="168"/>
        <v>0</v>
      </c>
      <c r="N1325" s="236"/>
      <c r="O1325" s="236"/>
      <c r="P1325" s="236"/>
      <c r="Q1325" s="236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B1325" s="236"/>
      <c r="AC1325" s="236"/>
      <c r="AD1325" s="236"/>
      <c r="AE1325" s="236"/>
      <c r="AF1325" s="236"/>
      <c r="AG1325" s="236"/>
      <c r="AH1325" s="236"/>
      <c r="AI1325" s="236"/>
      <c r="AJ1325" s="236"/>
      <c r="AK1325" s="236"/>
      <c r="AL1325" s="260" t="str">
        <f t="shared" si="170"/>
        <v>нет</v>
      </c>
      <c r="AM1325" s="260" t="str">
        <f t="shared" si="172"/>
        <v>нет</v>
      </c>
      <c r="AN1325" s="260">
        <f t="shared" si="169"/>
        <v>0</v>
      </c>
      <c r="AO1325" s="260" t="e">
        <f t="shared" si="171"/>
        <v>#VALUE!</v>
      </c>
    </row>
    <row r="1326" spans="1:41">
      <c r="A1326" s="264" t="e">
        <f t="shared" si="173"/>
        <v>#VALUE!</v>
      </c>
      <c r="B1326" s="243">
        <v>1323</v>
      </c>
      <c r="C1326" s="244"/>
      <c r="D1326" s="259" t="str">
        <f t="shared" si="166"/>
        <v/>
      </c>
      <c r="E1326" s="236"/>
      <c r="F1326" s="236"/>
      <c r="G1326" s="244"/>
      <c r="H1326" s="259" t="str">
        <f t="shared" si="167"/>
        <v/>
      </c>
      <c r="I1326" s="236"/>
      <c r="J1326" s="236"/>
      <c r="K1326" s="236"/>
      <c r="L1326" s="236"/>
      <c r="M1326" s="311">
        <f t="shared" si="168"/>
        <v>0</v>
      </c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AD1326" s="236"/>
      <c r="AE1326" s="236"/>
      <c r="AF1326" s="236"/>
      <c r="AG1326" s="236"/>
      <c r="AH1326" s="236"/>
      <c r="AI1326" s="236"/>
      <c r="AJ1326" s="236"/>
      <c r="AK1326" s="236"/>
      <c r="AL1326" s="260" t="str">
        <f t="shared" si="170"/>
        <v>нет</v>
      </c>
      <c r="AM1326" s="260" t="str">
        <f t="shared" si="172"/>
        <v>нет</v>
      </c>
      <c r="AN1326" s="260">
        <f t="shared" si="169"/>
        <v>0</v>
      </c>
      <c r="AO1326" s="260" t="e">
        <f t="shared" si="171"/>
        <v>#VALUE!</v>
      </c>
    </row>
    <row r="1327" spans="1:41">
      <c r="A1327" s="264" t="e">
        <f t="shared" si="173"/>
        <v>#VALUE!</v>
      </c>
      <c r="B1327" s="243">
        <v>1324</v>
      </c>
      <c r="C1327" s="244"/>
      <c r="D1327" s="259" t="str">
        <f t="shared" si="166"/>
        <v/>
      </c>
      <c r="E1327" s="236"/>
      <c r="F1327" s="236"/>
      <c r="G1327" s="244"/>
      <c r="H1327" s="259" t="str">
        <f t="shared" si="167"/>
        <v/>
      </c>
      <c r="I1327" s="236"/>
      <c r="J1327" s="236"/>
      <c r="K1327" s="236"/>
      <c r="L1327" s="236"/>
      <c r="M1327" s="311">
        <f t="shared" si="168"/>
        <v>0</v>
      </c>
      <c r="N1327" s="236"/>
      <c r="O1327" s="236"/>
      <c r="P1327" s="236"/>
      <c r="Q1327" s="236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B1327" s="236"/>
      <c r="AC1327" s="236"/>
      <c r="AD1327" s="236"/>
      <c r="AE1327" s="236"/>
      <c r="AF1327" s="236"/>
      <c r="AG1327" s="236"/>
      <c r="AH1327" s="236"/>
      <c r="AI1327" s="236"/>
      <c r="AJ1327" s="236"/>
      <c r="AK1327" s="236"/>
      <c r="AL1327" s="260" t="str">
        <f t="shared" si="170"/>
        <v>нет</v>
      </c>
      <c r="AM1327" s="260" t="str">
        <f t="shared" si="172"/>
        <v>нет</v>
      </c>
      <c r="AN1327" s="260">
        <f t="shared" si="169"/>
        <v>0</v>
      </c>
      <c r="AO1327" s="260" t="e">
        <f t="shared" si="171"/>
        <v>#VALUE!</v>
      </c>
    </row>
    <row r="1328" spans="1:41">
      <c r="A1328" s="264" t="e">
        <f t="shared" si="173"/>
        <v>#VALUE!</v>
      </c>
      <c r="B1328" s="243">
        <v>1325</v>
      </c>
      <c r="C1328" s="244"/>
      <c r="D1328" s="259" t="str">
        <f t="shared" si="166"/>
        <v/>
      </c>
      <c r="E1328" s="236"/>
      <c r="F1328" s="236"/>
      <c r="G1328" s="244"/>
      <c r="H1328" s="259" t="str">
        <f t="shared" si="167"/>
        <v/>
      </c>
      <c r="I1328" s="236"/>
      <c r="J1328" s="236"/>
      <c r="K1328" s="236"/>
      <c r="L1328" s="236"/>
      <c r="M1328" s="311">
        <f t="shared" si="168"/>
        <v>0</v>
      </c>
      <c r="N1328" s="236"/>
      <c r="O1328" s="236"/>
      <c r="P1328" s="236"/>
      <c r="Q1328" s="236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B1328" s="236"/>
      <c r="AC1328" s="236"/>
      <c r="AD1328" s="236"/>
      <c r="AE1328" s="236"/>
      <c r="AF1328" s="236"/>
      <c r="AG1328" s="236"/>
      <c r="AH1328" s="236"/>
      <c r="AI1328" s="236"/>
      <c r="AJ1328" s="236"/>
      <c r="AK1328" s="236"/>
      <c r="AL1328" s="260" t="str">
        <f t="shared" si="170"/>
        <v>нет</v>
      </c>
      <c r="AM1328" s="260" t="str">
        <f t="shared" si="172"/>
        <v>нет</v>
      </c>
      <c r="AN1328" s="260">
        <f t="shared" si="169"/>
        <v>0</v>
      </c>
      <c r="AO1328" s="260" t="e">
        <f t="shared" si="171"/>
        <v>#VALUE!</v>
      </c>
    </row>
    <row r="1329" spans="1:41">
      <c r="A1329" s="264" t="e">
        <f t="shared" si="173"/>
        <v>#VALUE!</v>
      </c>
      <c r="B1329" s="243">
        <v>1326</v>
      </c>
      <c r="C1329" s="244"/>
      <c r="D1329" s="259" t="str">
        <f t="shared" si="166"/>
        <v/>
      </c>
      <c r="E1329" s="236"/>
      <c r="F1329" s="236"/>
      <c r="G1329" s="244"/>
      <c r="H1329" s="259" t="str">
        <f t="shared" si="167"/>
        <v/>
      </c>
      <c r="I1329" s="236"/>
      <c r="J1329" s="236"/>
      <c r="K1329" s="236"/>
      <c r="L1329" s="236"/>
      <c r="M1329" s="311">
        <f t="shared" si="168"/>
        <v>0</v>
      </c>
      <c r="N1329" s="236"/>
      <c r="O1329" s="236"/>
      <c r="P1329" s="236"/>
      <c r="Q1329" s="236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B1329" s="236"/>
      <c r="AC1329" s="236"/>
      <c r="AD1329" s="236"/>
      <c r="AE1329" s="236"/>
      <c r="AF1329" s="236"/>
      <c r="AG1329" s="236"/>
      <c r="AH1329" s="236"/>
      <c r="AI1329" s="236"/>
      <c r="AJ1329" s="236"/>
      <c r="AK1329" s="236"/>
      <c r="AL1329" s="260" t="str">
        <f t="shared" si="170"/>
        <v>нет</v>
      </c>
      <c r="AM1329" s="260" t="str">
        <f t="shared" si="172"/>
        <v>нет</v>
      </c>
      <c r="AN1329" s="260">
        <f t="shared" si="169"/>
        <v>0</v>
      </c>
      <c r="AO1329" s="260" t="e">
        <f t="shared" si="171"/>
        <v>#VALUE!</v>
      </c>
    </row>
    <row r="1330" spans="1:41">
      <c r="A1330" s="264" t="e">
        <f t="shared" si="173"/>
        <v>#VALUE!</v>
      </c>
      <c r="B1330" s="243">
        <v>1327</v>
      </c>
      <c r="C1330" s="244"/>
      <c r="D1330" s="259" t="str">
        <f t="shared" si="166"/>
        <v/>
      </c>
      <c r="E1330" s="236"/>
      <c r="F1330" s="236"/>
      <c r="G1330" s="244"/>
      <c r="H1330" s="259" t="str">
        <f t="shared" si="167"/>
        <v/>
      </c>
      <c r="I1330" s="236"/>
      <c r="J1330" s="236"/>
      <c r="K1330" s="236"/>
      <c r="L1330" s="236"/>
      <c r="M1330" s="311">
        <f t="shared" si="168"/>
        <v>0</v>
      </c>
      <c r="N1330" s="236"/>
      <c r="O1330" s="236"/>
      <c r="P1330" s="236"/>
      <c r="Q1330" s="236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B1330" s="236"/>
      <c r="AC1330" s="236"/>
      <c r="AD1330" s="236"/>
      <c r="AE1330" s="236"/>
      <c r="AF1330" s="236"/>
      <c r="AG1330" s="236"/>
      <c r="AH1330" s="236"/>
      <c r="AI1330" s="236"/>
      <c r="AJ1330" s="236"/>
      <c r="AK1330" s="236"/>
      <c r="AL1330" s="260" t="str">
        <f t="shared" si="170"/>
        <v>нет</v>
      </c>
      <c r="AM1330" s="260" t="str">
        <f t="shared" si="172"/>
        <v>нет</v>
      </c>
      <c r="AN1330" s="260">
        <f t="shared" si="169"/>
        <v>0</v>
      </c>
      <c r="AO1330" s="260" t="e">
        <f t="shared" si="171"/>
        <v>#VALUE!</v>
      </c>
    </row>
    <row r="1331" spans="1:41">
      <c r="A1331" s="264" t="e">
        <f t="shared" si="173"/>
        <v>#VALUE!</v>
      </c>
      <c r="B1331" s="243">
        <v>1328</v>
      </c>
      <c r="C1331" s="244"/>
      <c r="D1331" s="259" t="str">
        <f t="shared" si="166"/>
        <v/>
      </c>
      <c r="E1331" s="236"/>
      <c r="F1331" s="236"/>
      <c r="G1331" s="244"/>
      <c r="H1331" s="259" t="str">
        <f t="shared" si="167"/>
        <v/>
      </c>
      <c r="I1331" s="236"/>
      <c r="J1331" s="236"/>
      <c r="K1331" s="236"/>
      <c r="L1331" s="236"/>
      <c r="M1331" s="311">
        <f t="shared" si="168"/>
        <v>0</v>
      </c>
      <c r="N1331" s="236"/>
      <c r="O1331" s="236"/>
      <c r="P1331" s="236"/>
      <c r="Q1331" s="236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B1331" s="236"/>
      <c r="AC1331" s="236"/>
      <c r="AD1331" s="236"/>
      <c r="AE1331" s="236"/>
      <c r="AF1331" s="236"/>
      <c r="AG1331" s="236"/>
      <c r="AH1331" s="236"/>
      <c r="AI1331" s="236"/>
      <c r="AJ1331" s="236"/>
      <c r="AK1331" s="236"/>
      <c r="AL1331" s="260" t="str">
        <f t="shared" si="170"/>
        <v>нет</v>
      </c>
      <c r="AM1331" s="260" t="str">
        <f t="shared" si="172"/>
        <v>нет</v>
      </c>
      <c r="AN1331" s="260">
        <f t="shared" si="169"/>
        <v>0</v>
      </c>
      <c r="AO1331" s="260" t="e">
        <f t="shared" si="171"/>
        <v>#VALUE!</v>
      </c>
    </row>
    <row r="1332" spans="1:41">
      <c r="A1332" s="264" t="e">
        <f t="shared" si="173"/>
        <v>#VALUE!</v>
      </c>
      <c r="B1332" s="243">
        <v>1329</v>
      </c>
      <c r="C1332" s="244"/>
      <c r="D1332" s="259" t="str">
        <f t="shared" si="166"/>
        <v/>
      </c>
      <c r="E1332" s="236"/>
      <c r="F1332" s="236"/>
      <c r="G1332" s="244"/>
      <c r="H1332" s="259" t="str">
        <f t="shared" si="167"/>
        <v/>
      </c>
      <c r="I1332" s="236"/>
      <c r="J1332" s="236"/>
      <c r="K1332" s="236"/>
      <c r="L1332" s="236"/>
      <c r="M1332" s="311">
        <f t="shared" si="168"/>
        <v>0</v>
      </c>
      <c r="N1332" s="236"/>
      <c r="O1332" s="236"/>
      <c r="P1332" s="236"/>
      <c r="Q1332" s="236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B1332" s="236"/>
      <c r="AC1332" s="236"/>
      <c r="AD1332" s="236"/>
      <c r="AE1332" s="236"/>
      <c r="AF1332" s="236"/>
      <c r="AG1332" s="236"/>
      <c r="AH1332" s="236"/>
      <c r="AI1332" s="236"/>
      <c r="AJ1332" s="236"/>
      <c r="AK1332" s="236"/>
      <c r="AL1332" s="260" t="str">
        <f t="shared" si="170"/>
        <v>нет</v>
      </c>
      <c r="AM1332" s="260" t="str">
        <f t="shared" si="172"/>
        <v>нет</v>
      </c>
      <c r="AN1332" s="260">
        <f t="shared" si="169"/>
        <v>0</v>
      </c>
      <c r="AO1332" s="260" t="e">
        <f t="shared" si="171"/>
        <v>#VALUE!</v>
      </c>
    </row>
    <row r="1333" spans="1:41">
      <c r="A1333" s="264" t="e">
        <f t="shared" si="173"/>
        <v>#VALUE!</v>
      </c>
      <c r="B1333" s="243">
        <v>1330</v>
      </c>
      <c r="C1333" s="244"/>
      <c r="D1333" s="259" t="str">
        <f t="shared" si="166"/>
        <v/>
      </c>
      <c r="E1333" s="236"/>
      <c r="F1333" s="236"/>
      <c r="G1333" s="244"/>
      <c r="H1333" s="259" t="str">
        <f t="shared" si="167"/>
        <v/>
      </c>
      <c r="I1333" s="236"/>
      <c r="J1333" s="236"/>
      <c r="K1333" s="236"/>
      <c r="L1333" s="236"/>
      <c r="M1333" s="311">
        <f t="shared" si="168"/>
        <v>0</v>
      </c>
      <c r="N1333" s="236"/>
      <c r="O1333" s="236"/>
      <c r="P1333" s="236"/>
      <c r="Q1333" s="236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B1333" s="236"/>
      <c r="AC1333" s="236"/>
      <c r="AD1333" s="236"/>
      <c r="AE1333" s="236"/>
      <c r="AF1333" s="236"/>
      <c r="AG1333" s="236"/>
      <c r="AH1333" s="236"/>
      <c r="AI1333" s="236"/>
      <c r="AJ1333" s="236"/>
      <c r="AK1333" s="236"/>
      <c r="AL1333" s="260" t="str">
        <f t="shared" si="170"/>
        <v>нет</v>
      </c>
      <c r="AM1333" s="260" t="str">
        <f t="shared" si="172"/>
        <v>нет</v>
      </c>
      <c r="AN1333" s="260">
        <f t="shared" si="169"/>
        <v>0</v>
      </c>
      <c r="AO1333" s="260" t="e">
        <f t="shared" si="171"/>
        <v>#VALUE!</v>
      </c>
    </row>
    <row r="1334" spans="1:41">
      <c r="A1334" s="264" t="e">
        <f t="shared" si="173"/>
        <v>#VALUE!</v>
      </c>
      <c r="B1334" s="243">
        <v>1331</v>
      </c>
      <c r="C1334" s="244"/>
      <c r="D1334" s="259" t="str">
        <f t="shared" si="166"/>
        <v/>
      </c>
      <c r="E1334" s="236"/>
      <c r="F1334" s="236"/>
      <c r="G1334" s="244"/>
      <c r="H1334" s="259" t="str">
        <f t="shared" si="167"/>
        <v/>
      </c>
      <c r="I1334" s="236"/>
      <c r="J1334" s="236"/>
      <c r="K1334" s="236"/>
      <c r="L1334" s="236"/>
      <c r="M1334" s="311">
        <f t="shared" si="168"/>
        <v>0</v>
      </c>
      <c r="N1334" s="236"/>
      <c r="O1334" s="236"/>
      <c r="P1334" s="236"/>
      <c r="Q1334" s="236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B1334" s="236"/>
      <c r="AC1334" s="236"/>
      <c r="AD1334" s="236"/>
      <c r="AE1334" s="236"/>
      <c r="AF1334" s="236"/>
      <c r="AG1334" s="236"/>
      <c r="AH1334" s="236"/>
      <c r="AI1334" s="236"/>
      <c r="AJ1334" s="236"/>
      <c r="AK1334" s="236"/>
      <c r="AL1334" s="260" t="str">
        <f t="shared" si="170"/>
        <v>нет</v>
      </c>
      <c r="AM1334" s="260" t="str">
        <f t="shared" si="172"/>
        <v>нет</v>
      </c>
      <c r="AN1334" s="260">
        <f t="shared" si="169"/>
        <v>0</v>
      </c>
      <c r="AO1334" s="260" t="e">
        <f t="shared" si="171"/>
        <v>#VALUE!</v>
      </c>
    </row>
    <row r="1335" spans="1:41">
      <c r="A1335" s="264" t="e">
        <f t="shared" si="173"/>
        <v>#VALUE!</v>
      </c>
      <c r="B1335" s="243">
        <v>1332</v>
      </c>
      <c r="C1335" s="244"/>
      <c r="D1335" s="259" t="str">
        <f t="shared" si="166"/>
        <v/>
      </c>
      <c r="E1335" s="236"/>
      <c r="F1335" s="236"/>
      <c r="G1335" s="244"/>
      <c r="H1335" s="259" t="str">
        <f t="shared" si="167"/>
        <v/>
      </c>
      <c r="I1335" s="236"/>
      <c r="J1335" s="236"/>
      <c r="K1335" s="236"/>
      <c r="L1335" s="236"/>
      <c r="M1335" s="311">
        <f t="shared" si="168"/>
        <v>0</v>
      </c>
      <c r="N1335" s="236"/>
      <c r="O1335" s="236"/>
      <c r="P1335" s="236"/>
      <c r="Q1335" s="236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B1335" s="236"/>
      <c r="AC1335" s="236"/>
      <c r="AD1335" s="236"/>
      <c r="AE1335" s="236"/>
      <c r="AF1335" s="236"/>
      <c r="AG1335" s="236"/>
      <c r="AH1335" s="236"/>
      <c r="AI1335" s="236"/>
      <c r="AJ1335" s="236"/>
      <c r="AK1335" s="236"/>
      <c r="AL1335" s="260" t="str">
        <f t="shared" si="170"/>
        <v>нет</v>
      </c>
      <c r="AM1335" s="260" t="str">
        <f t="shared" si="172"/>
        <v>нет</v>
      </c>
      <c r="AN1335" s="260">
        <f t="shared" si="169"/>
        <v>0</v>
      </c>
      <c r="AO1335" s="260" t="e">
        <f t="shared" si="171"/>
        <v>#VALUE!</v>
      </c>
    </row>
    <row r="1336" spans="1:41">
      <c r="A1336" s="264" t="e">
        <f t="shared" si="173"/>
        <v>#VALUE!</v>
      </c>
      <c r="B1336" s="243">
        <v>1333</v>
      </c>
      <c r="C1336" s="244"/>
      <c r="D1336" s="259" t="str">
        <f t="shared" si="166"/>
        <v/>
      </c>
      <c r="E1336" s="236"/>
      <c r="F1336" s="236"/>
      <c r="G1336" s="244"/>
      <c r="H1336" s="259" t="str">
        <f t="shared" si="167"/>
        <v/>
      </c>
      <c r="I1336" s="236"/>
      <c r="J1336" s="236"/>
      <c r="K1336" s="236"/>
      <c r="L1336" s="236"/>
      <c r="M1336" s="311">
        <f t="shared" si="168"/>
        <v>0</v>
      </c>
      <c r="N1336" s="236"/>
      <c r="O1336" s="236"/>
      <c r="P1336" s="236"/>
      <c r="Q1336" s="236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B1336" s="236"/>
      <c r="AC1336" s="236"/>
      <c r="AD1336" s="236"/>
      <c r="AE1336" s="236"/>
      <c r="AF1336" s="236"/>
      <c r="AG1336" s="236"/>
      <c r="AH1336" s="236"/>
      <c r="AI1336" s="236"/>
      <c r="AJ1336" s="236"/>
      <c r="AK1336" s="236"/>
      <c r="AL1336" s="260" t="str">
        <f t="shared" si="170"/>
        <v>нет</v>
      </c>
      <c r="AM1336" s="260" t="str">
        <f t="shared" si="172"/>
        <v>нет</v>
      </c>
      <c r="AN1336" s="260">
        <f t="shared" si="169"/>
        <v>0</v>
      </c>
      <c r="AO1336" s="260" t="e">
        <f t="shared" si="171"/>
        <v>#VALUE!</v>
      </c>
    </row>
    <row r="1337" spans="1:41">
      <c r="A1337" s="264" t="e">
        <f t="shared" si="173"/>
        <v>#VALUE!</v>
      </c>
      <c r="B1337" s="243">
        <v>1334</v>
      </c>
      <c r="C1337" s="244"/>
      <c r="D1337" s="259" t="str">
        <f t="shared" si="166"/>
        <v/>
      </c>
      <c r="E1337" s="236"/>
      <c r="F1337" s="236"/>
      <c r="G1337" s="244"/>
      <c r="H1337" s="259" t="str">
        <f t="shared" si="167"/>
        <v/>
      </c>
      <c r="I1337" s="236"/>
      <c r="J1337" s="236"/>
      <c r="K1337" s="236"/>
      <c r="L1337" s="236"/>
      <c r="M1337" s="311">
        <f t="shared" si="168"/>
        <v>0</v>
      </c>
      <c r="N1337" s="236"/>
      <c r="O1337" s="236"/>
      <c r="P1337" s="236"/>
      <c r="Q1337" s="236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B1337" s="236"/>
      <c r="AC1337" s="236"/>
      <c r="AD1337" s="236"/>
      <c r="AE1337" s="236"/>
      <c r="AF1337" s="236"/>
      <c r="AG1337" s="236"/>
      <c r="AH1337" s="236"/>
      <c r="AI1337" s="236"/>
      <c r="AJ1337" s="236"/>
      <c r="AK1337" s="236"/>
      <c r="AL1337" s="260" t="str">
        <f t="shared" si="170"/>
        <v>нет</v>
      </c>
      <c r="AM1337" s="260" t="str">
        <f t="shared" si="172"/>
        <v>нет</v>
      </c>
      <c r="AN1337" s="260">
        <f t="shared" si="169"/>
        <v>0</v>
      </c>
      <c r="AO1337" s="260" t="e">
        <f t="shared" si="171"/>
        <v>#VALUE!</v>
      </c>
    </row>
    <row r="1338" spans="1:41">
      <c r="A1338" s="264" t="e">
        <f t="shared" si="173"/>
        <v>#VALUE!</v>
      </c>
      <c r="B1338" s="243">
        <v>1335</v>
      </c>
      <c r="C1338" s="244"/>
      <c r="D1338" s="259" t="str">
        <f t="shared" si="166"/>
        <v/>
      </c>
      <c r="E1338" s="236"/>
      <c r="F1338" s="236"/>
      <c r="G1338" s="244"/>
      <c r="H1338" s="259" t="str">
        <f t="shared" si="167"/>
        <v/>
      </c>
      <c r="I1338" s="236"/>
      <c r="J1338" s="236"/>
      <c r="K1338" s="236"/>
      <c r="L1338" s="236"/>
      <c r="M1338" s="311">
        <f t="shared" si="168"/>
        <v>0</v>
      </c>
      <c r="N1338" s="236"/>
      <c r="O1338" s="236"/>
      <c r="P1338" s="236"/>
      <c r="Q1338" s="236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B1338" s="236"/>
      <c r="AC1338" s="236"/>
      <c r="AD1338" s="236"/>
      <c r="AE1338" s="236"/>
      <c r="AF1338" s="236"/>
      <c r="AG1338" s="236"/>
      <c r="AH1338" s="236"/>
      <c r="AI1338" s="236"/>
      <c r="AJ1338" s="236"/>
      <c r="AK1338" s="236"/>
      <c r="AL1338" s="260" t="str">
        <f t="shared" si="170"/>
        <v>нет</v>
      </c>
      <c r="AM1338" s="260" t="str">
        <f t="shared" si="172"/>
        <v>нет</v>
      </c>
      <c r="AN1338" s="260">
        <f t="shared" si="169"/>
        <v>0</v>
      </c>
      <c r="AO1338" s="260" t="e">
        <f t="shared" si="171"/>
        <v>#VALUE!</v>
      </c>
    </row>
    <row r="1339" spans="1:41">
      <c r="A1339" s="264" t="e">
        <f t="shared" si="173"/>
        <v>#VALUE!</v>
      </c>
      <c r="B1339" s="243">
        <v>1336</v>
      </c>
      <c r="C1339" s="244"/>
      <c r="D1339" s="259" t="str">
        <f t="shared" si="166"/>
        <v/>
      </c>
      <c r="E1339" s="236"/>
      <c r="F1339" s="236"/>
      <c r="G1339" s="244"/>
      <c r="H1339" s="259" t="str">
        <f t="shared" si="167"/>
        <v/>
      </c>
      <c r="I1339" s="236"/>
      <c r="J1339" s="236"/>
      <c r="K1339" s="236"/>
      <c r="L1339" s="236"/>
      <c r="M1339" s="311">
        <f t="shared" si="168"/>
        <v>0</v>
      </c>
      <c r="N1339" s="236"/>
      <c r="O1339" s="236"/>
      <c r="P1339" s="236"/>
      <c r="Q1339" s="236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B1339" s="236"/>
      <c r="AC1339" s="236"/>
      <c r="AD1339" s="236"/>
      <c r="AE1339" s="236"/>
      <c r="AF1339" s="236"/>
      <c r="AG1339" s="236"/>
      <c r="AH1339" s="236"/>
      <c r="AI1339" s="236"/>
      <c r="AJ1339" s="236"/>
      <c r="AK1339" s="236"/>
      <c r="AL1339" s="260" t="str">
        <f t="shared" si="170"/>
        <v>нет</v>
      </c>
      <c r="AM1339" s="260" t="str">
        <f t="shared" si="172"/>
        <v>нет</v>
      </c>
      <c r="AN1339" s="260">
        <f t="shared" si="169"/>
        <v>0</v>
      </c>
      <c r="AO1339" s="260" t="e">
        <f t="shared" si="171"/>
        <v>#VALUE!</v>
      </c>
    </row>
    <row r="1340" spans="1:41">
      <c r="A1340" s="264" t="e">
        <f t="shared" si="173"/>
        <v>#VALUE!</v>
      </c>
      <c r="B1340" s="243">
        <v>1337</v>
      </c>
      <c r="C1340" s="244"/>
      <c r="D1340" s="259" t="str">
        <f t="shared" si="166"/>
        <v/>
      </c>
      <c r="E1340" s="236"/>
      <c r="F1340" s="236"/>
      <c r="G1340" s="244"/>
      <c r="H1340" s="259" t="str">
        <f t="shared" si="167"/>
        <v/>
      </c>
      <c r="I1340" s="236"/>
      <c r="J1340" s="236"/>
      <c r="K1340" s="236"/>
      <c r="L1340" s="236"/>
      <c r="M1340" s="311">
        <f t="shared" si="168"/>
        <v>0</v>
      </c>
      <c r="N1340" s="236"/>
      <c r="O1340" s="236"/>
      <c r="P1340" s="236"/>
      <c r="Q1340" s="236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B1340" s="236"/>
      <c r="AC1340" s="236"/>
      <c r="AD1340" s="236"/>
      <c r="AE1340" s="236"/>
      <c r="AF1340" s="236"/>
      <c r="AG1340" s="236"/>
      <c r="AH1340" s="236"/>
      <c r="AI1340" s="236"/>
      <c r="AJ1340" s="236"/>
      <c r="AK1340" s="236"/>
      <c r="AL1340" s="260" t="str">
        <f t="shared" si="170"/>
        <v>нет</v>
      </c>
      <c r="AM1340" s="260" t="str">
        <f t="shared" si="172"/>
        <v>нет</v>
      </c>
      <c r="AN1340" s="260">
        <f t="shared" si="169"/>
        <v>0</v>
      </c>
      <c r="AO1340" s="260" t="e">
        <f t="shared" si="171"/>
        <v>#VALUE!</v>
      </c>
    </row>
    <row r="1341" spans="1:41">
      <c r="A1341" s="264" t="e">
        <f t="shared" si="173"/>
        <v>#VALUE!</v>
      </c>
      <c r="B1341" s="243">
        <v>1338</v>
      </c>
      <c r="C1341" s="244"/>
      <c r="D1341" s="259" t="str">
        <f t="shared" si="166"/>
        <v/>
      </c>
      <c r="E1341" s="236"/>
      <c r="F1341" s="236"/>
      <c r="G1341" s="244"/>
      <c r="H1341" s="259" t="str">
        <f t="shared" si="167"/>
        <v/>
      </c>
      <c r="I1341" s="236"/>
      <c r="J1341" s="236"/>
      <c r="K1341" s="236"/>
      <c r="L1341" s="236"/>
      <c r="M1341" s="311">
        <f t="shared" si="168"/>
        <v>0</v>
      </c>
      <c r="N1341" s="236"/>
      <c r="O1341" s="236"/>
      <c r="P1341" s="236"/>
      <c r="Q1341" s="236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B1341" s="236"/>
      <c r="AC1341" s="236"/>
      <c r="AD1341" s="236"/>
      <c r="AE1341" s="236"/>
      <c r="AF1341" s="236"/>
      <c r="AG1341" s="236"/>
      <c r="AH1341" s="236"/>
      <c r="AI1341" s="236"/>
      <c r="AJ1341" s="236"/>
      <c r="AK1341" s="236"/>
      <c r="AL1341" s="260" t="str">
        <f t="shared" si="170"/>
        <v>нет</v>
      </c>
      <c r="AM1341" s="260" t="str">
        <f t="shared" si="172"/>
        <v>нет</v>
      </c>
      <c r="AN1341" s="260">
        <f t="shared" si="169"/>
        <v>0</v>
      </c>
      <c r="AO1341" s="260" t="e">
        <f t="shared" si="171"/>
        <v>#VALUE!</v>
      </c>
    </row>
    <row r="1342" spans="1:41">
      <c r="A1342" s="264" t="e">
        <f t="shared" si="173"/>
        <v>#VALUE!</v>
      </c>
      <c r="B1342" s="243">
        <v>1339</v>
      </c>
      <c r="C1342" s="244"/>
      <c r="D1342" s="259" t="str">
        <f t="shared" si="166"/>
        <v/>
      </c>
      <c r="E1342" s="236"/>
      <c r="F1342" s="236"/>
      <c r="G1342" s="244"/>
      <c r="H1342" s="259" t="str">
        <f t="shared" si="167"/>
        <v/>
      </c>
      <c r="I1342" s="236"/>
      <c r="J1342" s="236"/>
      <c r="K1342" s="236"/>
      <c r="L1342" s="236"/>
      <c r="M1342" s="311">
        <f t="shared" si="168"/>
        <v>0</v>
      </c>
      <c r="N1342" s="236"/>
      <c r="O1342" s="236"/>
      <c r="P1342" s="236"/>
      <c r="Q1342" s="236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B1342" s="236"/>
      <c r="AC1342" s="236"/>
      <c r="AD1342" s="236"/>
      <c r="AE1342" s="236"/>
      <c r="AF1342" s="236"/>
      <c r="AG1342" s="236"/>
      <c r="AH1342" s="236"/>
      <c r="AI1342" s="236"/>
      <c r="AJ1342" s="236"/>
      <c r="AK1342" s="236"/>
      <c r="AL1342" s="260" t="str">
        <f t="shared" si="170"/>
        <v>нет</v>
      </c>
      <c r="AM1342" s="260" t="str">
        <f t="shared" si="172"/>
        <v>нет</v>
      </c>
      <c r="AN1342" s="260">
        <f t="shared" si="169"/>
        <v>0</v>
      </c>
      <c r="AO1342" s="260" t="e">
        <f t="shared" si="171"/>
        <v>#VALUE!</v>
      </c>
    </row>
    <row r="1343" spans="1:41">
      <c r="A1343" s="264" t="e">
        <f t="shared" si="173"/>
        <v>#VALUE!</v>
      </c>
      <c r="B1343" s="243">
        <v>1340</v>
      </c>
      <c r="C1343" s="244"/>
      <c r="D1343" s="259" t="str">
        <f t="shared" ref="D1343:D1406" si="174">IFERROR(VLOOKUP(C1343,msu,2,0),"")</f>
        <v/>
      </c>
      <c r="E1343" s="236"/>
      <c r="F1343" s="236"/>
      <c r="G1343" s="244"/>
      <c r="H1343" s="259" t="str">
        <f t="shared" ref="H1343:H1406" si="175">IFERROR(VLOOKUP(G1343,oo,2,0),"")</f>
        <v/>
      </c>
      <c r="I1343" s="236"/>
      <c r="J1343" s="236"/>
      <c r="K1343" s="236"/>
      <c r="L1343" s="236"/>
      <c r="M1343" s="311">
        <f t="shared" ref="M1343:M1406" si="176">COUNTA(N1343:AK1343)</f>
        <v>0</v>
      </c>
      <c r="N1343" s="236"/>
      <c r="O1343" s="236"/>
      <c r="P1343" s="236"/>
      <c r="Q1343" s="236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B1343" s="236"/>
      <c r="AC1343" s="236"/>
      <c r="AD1343" s="236"/>
      <c r="AE1343" s="236"/>
      <c r="AF1343" s="236"/>
      <c r="AG1343" s="236"/>
      <c r="AH1343" s="236"/>
      <c r="AI1343" s="236"/>
      <c r="AJ1343" s="236"/>
      <c r="AK1343" s="236"/>
      <c r="AL1343" s="260" t="str">
        <f t="shared" si="170"/>
        <v>нет</v>
      </c>
      <c r="AM1343" s="260" t="str">
        <f t="shared" si="172"/>
        <v>нет</v>
      </c>
      <c r="AN1343" s="260">
        <f t="shared" ref="AN1343:AN1406" si="177">COUNTIF(N1343:AK1343,"призер")+COUNTIF(N1343:AK1343,"победитель")</f>
        <v>0</v>
      </c>
      <c r="AO1343" s="260" t="e">
        <f t="shared" si="171"/>
        <v>#VALUE!</v>
      </c>
    </row>
    <row r="1344" spans="1:41">
      <c r="A1344" s="264" t="e">
        <f t="shared" si="173"/>
        <v>#VALUE!</v>
      </c>
      <c r="B1344" s="243">
        <v>1341</v>
      </c>
      <c r="C1344" s="244"/>
      <c r="D1344" s="259" t="str">
        <f t="shared" si="174"/>
        <v/>
      </c>
      <c r="E1344" s="236"/>
      <c r="F1344" s="236"/>
      <c r="G1344" s="244"/>
      <c r="H1344" s="259" t="str">
        <f t="shared" si="175"/>
        <v/>
      </c>
      <c r="I1344" s="236"/>
      <c r="J1344" s="236"/>
      <c r="K1344" s="236"/>
      <c r="L1344" s="236"/>
      <c r="M1344" s="311">
        <f t="shared" si="176"/>
        <v>0</v>
      </c>
      <c r="N1344" s="236"/>
      <c r="O1344" s="236"/>
      <c r="P1344" s="236"/>
      <c r="Q1344" s="236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B1344" s="236"/>
      <c r="AC1344" s="236"/>
      <c r="AD1344" s="236"/>
      <c r="AE1344" s="236"/>
      <c r="AF1344" s="236"/>
      <c r="AG1344" s="236"/>
      <c r="AH1344" s="236"/>
      <c r="AI1344" s="236"/>
      <c r="AJ1344" s="236"/>
      <c r="AK1344" s="236"/>
      <c r="AL1344" s="260" t="str">
        <f t="shared" si="170"/>
        <v>нет</v>
      </c>
      <c r="AM1344" s="260" t="str">
        <f t="shared" si="172"/>
        <v>нет</v>
      </c>
      <c r="AN1344" s="260">
        <f t="shared" si="177"/>
        <v>0</v>
      </c>
      <c r="AO1344" s="260" t="e">
        <f t="shared" si="171"/>
        <v>#VALUE!</v>
      </c>
    </row>
    <row r="1345" spans="1:41">
      <c r="A1345" s="264" t="e">
        <f t="shared" si="173"/>
        <v>#VALUE!</v>
      </c>
      <c r="B1345" s="243">
        <v>1342</v>
      </c>
      <c r="C1345" s="244"/>
      <c r="D1345" s="259" t="str">
        <f t="shared" si="174"/>
        <v/>
      </c>
      <c r="E1345" s="236"/>
      <c r="F1345" s="236"/>
      <c r="G1345" s="244"/>
      <c r="H1345" s="259" t="str">
        <f t="shared" si="175"/>
        <v/>
      </c>
      <c r="I1345" s="236"/>
      <c r="J1345" s="236"/>
      <c r="K1345" s="236"/>
      <c r="L1345" s="236"/>
      <c r="M1345" s="311">
        <f t="shared" si="176"/>
        <v>0</v>
      </c>
      <c r="N1345" s="236"/>
      <c r="O1345" s="236"/>
      <c r="P1345" s="236"/>
      <c r="Q1345" s="236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B1345" s="236"/>
      <c r="AC1345" s="236"/>
      <c r="AD1345" s="236"/>
      <c r="AE1345" s="236"/>
      <c r="AF1345" s="236"/>
      <c r="AG1345" s="236"/>
      <c r="AH1345" s="236"/>
      <c r="AI1345" s="236"/>
      <c r="AJ1345" s="236"/>
      <c r="AK1345" s="236"/>
      <c r="AL1345" s="260" t="str">
        <f t="shared" si="170"/>
        <v>нет</v>
      </c>
      <c r="AM1345" s="260" t="str">
        <f t="shared" si="172"/>
        <v>нет</v>
      </c>
      <c r="AN1345" s="260">
        <f t="shared" si="177"/>
        <v>0</v>
      </c>
      <c r="AO1345" s="260" t="e">
        <f t="shared" si="171"/>
        <v>#VALUE!</v>
      </c>
    </row>
    <row r="1346" spans="1:41">
      <c r="A1346" s="264" t="e">
        <f t="shared" si="173"/>
        <v>#VALUE!</v>
      </c>
      <c r="B1346" s="243">
        <v>1343</v>
      </c>
      <c r="C1346" s="244"/>
      <c r="D1346" s="259" t="str">
        <f t="shared" si="174"/>
        <v/>
      </c>
      <c r="E1346" s="236"/>
      <c r="F1346" s="236"/>
      <c r="G1346" s="244"/>
      <c r="H1346" s="259" t="str">
        <f t="shared" si="175"/>
        <v/>
      </c>
      <c r="I1346" s="236"/>
      <c r="J1346" s="236"/>
      <c r="K1346" s="236"/>
      <c r="L1346" s="236"/>
      <c r="M1346" s="311">
        <f t="shared" si="176"/>
        <v>0</v>
      </c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AD1346" s="236"/>
      <c r="AE1346" s="236"/>
      <c r="AF1346" s="236"/>
      <c r="AG1346" s="236"/>
      <c r="AH1346" s="236"/>
      <c r="AI1346" s="236"/>
      <c r="AJ1346" s="236"/>
      <c r="AK1346" s="236"/>
      <c r="AL1346" s="260" t="str">
        <f t="shared" si="170"/>
        <v>нет</v>
      </c>
      <c r="AM1346" s="260" t="str">
        <f t="shared" si="172"/>
        <v>нет</v>
      </c>
      <c r="AN1346" s="260">
        <f t="shared" si="177"/>
        <v>0</v>
      </c>
      <c r="AO1346" s="260" t="e">
        <f t="shared" si="171"/>
        <v>#VALUE!</v>
      </c>
    </row>
    <row r="1347" spans="1:41">
      <c r="A1347" s="264" t="e">
        <f t="shared" si="173"/>
        <v>#VALUE!</v>
      </c>
      <c r="B1347" s="243">
        <v>1344</v>
      </c>
      <c r="C1347" s="244"/>
      <c r="D1347" s="259" t="str">
        <f t="shared" si="174"/>
        <v/>
      </c>
      <c r="E1347" s="236"/>
      <c r="F1347" s="236"/>
      <c r="G1347" s="244"/>
      <c r="H1347" s="259" t="str">
        <f t="shared" si="175"/>
        <v/>
      </c>
      <c r="I1347" s="236"/>
      <c r="J1347" s="236"/>
      <c r="K1347" s="236"/>
      <c r="L1347" s="236"/>
      <c r="M1347" s="311">
        <f t="shared" si="176"/>
        <v>0</v>
      </c>
      <c r="N1347" s="236"/>
      <c r="O1347" s="236"/>
      <c r="P1347" s="236"/>
      <c r="Q1347" s="236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B1347" s="236"/>
      <c r="AC1347" s="236"/>
      <c r="AD1347" s="236"/>
      <c r="AE1347" s="236"/>
      <c r="AF1347" s="236"/>
      <c r="AG1347" s="236"/>
      <c r="AH1347" s="236"/>
      <c r="AI1347" s="236"/>
      <c r="AJ1347" s="236"/>
      <c r="AK1347" s="236"/>
      <c r="AL1347" s="260" t="str">
        <f t="shared" si="170"/>
        <v>нет</v>
      </c>
      <c r="AM1347" s="260" t="str">
        <f t="shared" si="172"/>
        <v>нет</v>
      </c>
      <c r="AN1347" s="260">
        <f t="shared" si="177"/>
        <v>0</v>
      </c>
      <c r="AO1347" s="260" t="e">
        <f t="shared" si="171"/>
        <v>#VALUE!</v>
      </c>
    </row>
    <row r="1348" spans="1:41">
      <c r="A1348" s="264" t="e">
        <f t="shared" si="173"/>
        <v>#VALUE!</v>
      </c>
      <c r="B1348" s="243">
        <v>1345</v>
      </c>
      <c r="C1348" s="244"/>
      <c r="D1348" s="259" t="str">
        <f t="shared" si="174"/>
        <v/>
      </c>
      <c r="E1348" s="236"/>
      <c r="F1348" s="236"/>
      <c r="G1348" s="244"/>
      <c r="H1348" s="259" t="str">
        <f t="shared" si="175"/>
        <v/>
      </c>
      <c r="I1348" s="236"/>
      <c r="J1348" s="236"/>
      <c r="K1348" s="236"/>
      <c r="L1348" s="236"/>
      <c r="M1348" s="311">
        <f t="shared" si="176"/>
        <v>0</v>
      </c>
      <c r="N1348" s="236"/>
      <c r="O1348" s="236"/>
      <c r="P1348" s="236"/>
      <c r="Q1348" s="236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B1348" s="236"/>
      <c r="AC1348" s="236"/>
      <c r="AD1348" s="236"/>
      <c r="AE1348" s="236"/>
      <c r="AF1348" s="236"/>
      <c r="AG1348" s="236"/>
      <c r="AH1348" s="236"/>
      <c r="AI1348" s="236"/>
      <c r="AJ1348" s="236"/>
      <c r="AK1348" s="236"/>
      <c r="AL1348" s="260" t="str">
        <f t="shared" si="170"/>
        <v>нет</v>
      </c>
      <c r="AM1348" s="260" t="str">
        <f t="shared" si="172"/>
        <v>нет</v>
      </c>
      <c r="AN1348" s="260">
        <f t="shared" si="177"/>
        <v>0</v>
      </c>
      <c r="AO1348" s="260" t="e">
        <f t="shared" si="171"/>
        <v>#VALUE!</v>
      </c>
    </row>
    <row r="1349" spans="1:41">
      <c r="A1349" s="264" t="e">
        <f t="shared" si="173"/>
        <v>#VALUE!</v>
      </c>
      <c r="B1349" s="243">
        <v>1346</v>
      </c>
      <c r="C1349" s="244"/>
      <c r="D1349" s="259" t="str">
        <f t="shared" si="174"/>
        <v/>
      </c>
      <c r="E1349" s="236"/>
      <c r="F1349" s="236"/>
      <c r="G1349" s="244"/>
      <c r="H1349" s="259" t="str">
        <f t="shared" si="175"/>
        <v/>
      </c>
      <c r="I1349" s="236"/>
      <c r="J1349" s="236"/>
      <c r="K1349" s="236"/>
      <c r="L1349" s="236"/>
      <c r="M1349" s="311">
        <f t="shared" si="176"/>
        <v>0</v>
      </c>
      <c r="N1349" s="236"/>
      <c r="O1349" s="236"/>
      <c r="P1349" s="236"/>
      <c r="Q1349" s="236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B1349" s="236"/>
      <c r="AC1349" s="236"/>
      <c r="AD1349" s="236"/>
      <c r="AE1349" s="236"/>
      <c r="AF1349" s="236"/>
      <c r="AG1349" s="236"/>
      <c r="AH1349" s="236"/>
      <c r="AI1349" s="236"/>
      <c r="AJ1349" s="236"/>
      <c r="AK1349" s="236"/>
      <c r="AL1349" s="260" t="str">
        <f t="shared" ref="AL1349:AL1412" si="178">IF($I1349&lt;5,"нет",IF($I1349&gt;9,"нет","да"))</f>
        <v>нет</v>
      </c>
      <c r="AM1349" s="260" t="str">
        <f t="shared" si="172"/>
        <v>нет</v>
      </c>
      <c r="AN1349" s="260">
        <f t="shared" si="177"/>
        <v>0</v>
      </c>
      <c r="AO1349" s="260" t="e">
        <f t="shared" ref="AO1349:AO1412" si="179">IF(LEN(G1349)=5,LEFT(G1349,1)+100,LEFT(G1349,2)+100)</f>
        <v>#VALUE!</v>
      </c>
    </row>
    <row r="1350" spans="1:41">
      <c r="A1350" s="264" t="e">
        <f t="shared" si="173"/>
        <v>#VALUE!</v>
      </c>
      <c r="B1350" s="243">
        <v>1347</v>
      </c>
      <c r="C1350" s="244"/>
      <c r="D1350" s="259" t="str">
        <f t="shared" si="174"/>
        <v/>
      </c>
      <c r="E1350" s="236"/>
      <c r="F1350" s="236"/>
      <c r="G1350" s="244"/>
      <c r="H1350" s="259" t="str">
        <f t="shared" si="175"/>
        <v/>
      </c>
      <c r="I1350" s="236"/>
      <c r="J1350" s="236"/>
      <c r="K1350" s="236"/>
      <c r="L1350" s="236"/>
      <c r="M1350" s="311">
        <f t="shared" si="176"/>
        <v>0</v>
      </c>
      <c r="N1350" s="236"/>
      <c r="O1350" s="236"/>
      <c r="P1350" s="236"/>
      <c r="Q1350" s="236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B1350" s="236"/>
      <c r="AC1350" s="236"/>
      <c r="AD1350" s="236"/>
      <c r="AE1350" s="236"/>
      <c r="AF1350" s="236"/>
      <c r="AG1350" s="236"/>
      <c r="AH1350" s="236"/>
      <c r="AI1350" s="236"/>
      <c r="AJ1350" s="236"/>
      <c r="AK1350" s="236"/>
      <c r="AL1350" s="260" t="str">
        <f t="shared" si="178"/>
        <v>нет</v>
      </c>
      <c r="AM1350" s="260" t="str">
        <f t="shared" ref="AM1350:AM1413" si="180">IF($I1350&lt;=9,"нет","да")</f>
        <v>нет</v>
      </c>
      <c r="AN1350" s="260">
        <f t="shared" si="177"/>
        <v>0</v>
      </c>
      <c r="AO1350" s="260" t="e">
        <f t="shared" si="179"/>
        <v>#VALUE!</v>
      </c>
    </row>
    <row r="1351" spans="1:41">
      <c r="A1351" s="264" t="e">
        <f t="shared" si="173"/>
        <v>#VALUE!</v>
      </c>
      <c r="B1351" s="243">
        <v>1348</v>
      </c>
      <c r="C1351" s="244"/>
      <c r="D1351" s="259" t="str">
        <f t="shared" si="174"/>
        <v/>
      </c>
      <c r="E1351" s="236"/>
      <c r="F1351" s="236"/>
      <c r="G1351" s="244"/>
      <c r="H1351" s="259" t="str">
        <f t="shared" si="175"/>
        <v/>
      </c>
      <c r="I1351" s="236"/>
      <c r="J1351" s="236"/>
      <c r="K1351" s="236"/>
      <c r="L1351" s="236"/>
      <c r="M1351" s="311">
        <f t="shared" si="176"/>
        <v>0</v>
      </c>
      <c r="N1351" s="236"/>
      <c r="O1351" s="236"/>
      <c r="P1351" s="236"/>
      <c r="Q1351" s="236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B1351" s="236"/>
      <c r="AC1351" s="236"/>
      <c r="AD1351" s="236"/>
      <c r="AE1351" s="236"/>
      <c r="AF1351" s="236"/>
      <c r="AG1351" s="236"/>
      <c r="AH1351" s="236"/>
      <c r="AI1351" s="236"/>
      <c r="AJ1351" s="236"/>
      <c r="AK1351" s="236"/>
      <c r="AL1351" s="260" t="str">
        <f t="shared" si="178"/>
        <v>нет</v>
      </c>
      <c r="AM1351" s="260" t="str">
        <f t="shared" si="180"/>
        <v>нет</v>
      </c>
      <c r="AN1351" s="260">
        <f t="shared" si="177"/>
        <v>0</v>
      </c>
      <c r="AO1351" s="260" t="e">
        <f t="shared" si="179"/>
        <v>#VALUE!</v>
      </c>
    </row>
    <row r="1352" spans="1:41">
      <c r="A1352" s="264" t="e">
        <f t="shared" ref="A1352:A1415" si="181">IF($AO1352=$C1352, "Код_ОО+МСУ_верно", "Требуется проверка кода ОО или МСУ, кроме 101, 102,103")</f>
        <v>#VALUE!</v>
      </c>
      <c r="B1352" s="243">
        <v>1349</v>
      </c>
      <c r="C1352" s="244"/>
      <c r="D1352" s="259" t="str">
        <f t="shared" si="174"/>
        <v/>
      </c>
      <c r="E1352" s="236"/>
      <c r="F1352" s="236"/>
      <c r="G1352" s="244"/>
      <c r="H1352" s="259" t="str">
        <f t="shared" si="175"/>
        <v/>
      </c>
      <c r="I1352" s="236"/>
      <c r="J1352" s="236"/>
      <c r="K1352" s="236"/>
      <c r="L1352" s="236"/>
      <c r="M1352" s="311">
        <f t="shared" si="176"/>
        <v>0</v>
      </c>
      <c r="N1352" s="236"/>
      <c r="O1352" s="236"/>
      <c r="P1352" s="236"/>
      <c r="Q1352" s="236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B1352" s="236"/>
      <c r="AC1352" s="236"/>
      <c r="AD1352" s="236"/>
      <c r="AE1352" s="236"/>
      <c r="AF1352" s="236"/>
      <c r="AG1352" s="236"/>
      <c r="AH1352" s="236"/>
      <c r="AI1352" s="236"/>
      <c r="AJ1352" s="236"/>
      <c r="AK1352" s="236"/>
      <c r="AL1352" s="260" t="str">
        <f t="shared" si="178"/>
        <v>нет</v>
      </c>
      <c r="AM1352" s="260" t="str">
        <f t="shared" si="180"/>
        <v>нет</v>
      </c>
      <c r="AN1352" s="260">
        <f t="shared" si="177"/>
        <v>0</v>
      </c>
      <c r="AO1352" s="260" t="e">
        <f t="shared" si="179"/>
        <v>#VALUE!</v>
      </c>
    </row>
    <row r="1353" spans="1:41">
      <c r="A1353" s="264" t="e">
        <f t="shared" si="181"/>
        <v>#VALUE!</v>
      </c>
      <c r="B1353" s="243">
        <v>1350</v>
      </c>
      <c r="C1353" s="244"/>
      <c r="D1353" s="259" t="str">
        <f t="shared" si="174"/>
        <v/>
      </c>
      <c r="E1353" s="236"/>
      <c r="F1353" s="236"/>
      <c r="G1353" s="244"/>
      <c r="H1353" s="259" t="str">
        <f t="shared" si="175"/>
        <v/>
      </c>
      <c r="I1353" s="236"/>
      <c r="J1353" s="236"/>
      <c r="K1353" s="236"/>
      <c r="L1353" s="236"/>
      <c r="M1353" s="311">
        <f t="shared" si="176"/>
        <v>0</v>
      </c>
      <c r="N1353" s="236"/>
      <c r="O1353" s="236"/>
      <c r="P1353" s="236"/>
      <c r="Q1353" s="236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B1353" s="236"/>
      <c r="AC1353" s="236"/>
      <c r="AD1353" s="236"/>
      <c r="AE1353" s="236"/>
      <c r="AF1353" s="236"/>
      <c r="AG1353" s="236"/>
      <c r="AH1353" s="236"/>
      <c r="AI1353" s="236"/>
      <c r="AJ1353" s="236"/>
      <c r="AK1353" s="236"/>
      <c r="AL1353" s="260" t="str">
        <f t="shared" si="178"/>
        <v>нет</v>
      </c>
      <c r="AM1353" s="260" t="str">
        <f t="shared" si="180"/>
        <v>нет</v>
      </c>
      <c r="AN1353" s="260">
        <f t="shared" si="177"/>
        <v>0</v>
      </c>
      <c r="AO1353" s="260" t="e">
        <f t="shared" si="179"/>
        <v>#VALUE!</v>
      </c>
    </row>
    <row r="1354" spans="1:41">
      <c r="A1354" s="264" t="e">
        <f t="shared" si="181"/>
        <v>#VALUE!</v>
      </c>
      <c r="B1354" s="243">
        <v>1351</v>
      </c>
      <c r="C1354" s="244"/>
      <c r="D1354" s="259" t="str">
        <f t="shared" si="174"/>
        <v/>
      </c>
      <c r="E1354" s="236"/>
      <c r="F1354" s="236"/>
      <c r="G1354" s="244"/>
      <c r="H1354" s="259" t="str">
        <f t="shared" si="175"/>
        <v/>
      </c>
      <c r="I1354" s="236"/>
      <c r="J1354" s="236"/>
      <c r="K1354" s="236"/>
      <c r="L1354" s="236"/>
      <c r="M1354" s="311">
        <f t="shared" si="176"/>
        <v>0</v>
      </c>
      <c r="N1354" s="236"/>
      <c r="O1354" s="236"/>
      <c r="P1354" s="236"/>
      <c r="Q1354" s="236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B1354" s="236"/>
      <c r="AC1354" s="236"/>
      <c r="AD1354" s="236"/>
      <c r="AE1354" s="236"/>
      <c r="AF1354" s="236"/>
      <c r="AG1354" s="236"/>
      <c r="AH1354" s="236"/>
      <c r="AI1354" s="236"/>
      <c r="AJ1354" s="236"/>
      <c r="AK1354" s="236"/>
      <c r="AL1354" s="260" t="str">
        <f t="shared" si="178"/>
        <v>нет</v>
      </c>
      <c r="AM1354" s="260" t="str">
        <f t="shared" si="180"/>
        <v>нет</v>
      </c>
      <c r="AN1354" s="260">
        <f t="shared" si="177"/>
        <v>0</v>
      </c>
      <c r="AO1354" s="260" t="e">
        <f t="shared" si="179"/>
        <v>#VALUE!</v>
      </c>
    </row>
    <row r="1355" spans="1:41">
      <c r="A1355" s="264" t="e">
        <f t="shared" si="181"/>
        <v>#VALUE!</v>
      </c>
      <c r="B1355" s="243">
        <v>1352</v>
      </c>
      <c r="C1355" s="244"/>
      <c r="D1355" s="259" t="str">
        <f t="shared" si="174"/>
        <v/>
      </c>
      <c r="E1355" s="236"/>
      <c r="F1355" s="236"/>
      <c r="G1355" s="244"/>
      <c r="H1355" s="259" t="str">
        <f t="shared" si="175"/>
        <v/>
      </c>
      <c r="I1355" s="236"/>
      <c r="J1355" s="236"/>
      <c r="K1355" s="236"/>
      <c r="L1355" s="236"/>
      <c r="M1355" s="311">
        <f t="shared" si="176"/>
        <v>0</v>
      </c>
      <c r="N1355" s="236"/>
      <c r="O1355" s="236"/>
      <c r="P1355" s="236"/>
      <c r="Q1355" s="236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B1355" s="236"/>
      <c r="AC1355" s="236"/>
      <c r="AD1355" s="236"/>
      <c r="AE1355" s="236"/>
      <c r="AF1355" s="236"/>
      <c r="AG1355" s="236"/>
      <c r="AH1355" s="236"/>
      <c r="AI1355" s="236"/>
      <c r="AJ1355" s="236"/>
      <c r="AK1355" s="236"/>
      <c r="AL1355" s="260" t="str">
        <f t="shared" si="178"/>
        <v>нет</v>
      </c>
      <c r="AM1355" s="260" t="str">
        <f t="shared" si="180"/>
        <v>нет</v>
      </c>
      <c r="AN1355" s="260">
        <f t="shared" si="177"/>
        <v>0</v>
      </c>
      <c r="AO1355" s="260" t="e">
        <f t="shared" si="179"/>
        <v>#VALUE!</v>
      </c>
    </row>
    <row r="1356" spans="1:41">
      <c r="A1356" s="264" t="e">
        <f t="shared" si="181"/>
        <v>#VALUE!</v>
      </c>
      <c r="B1356" s="243">
        <v>1353</v>
      </c>
      <c r="C1356" s="244"/>
      <c r="D1356" s="259" t="str">
        <f t="shared" si="174"/>
        <v/>
      </c>
      <c r="E1356" s="236"/>
      <c r="F1356" s="236"/>
      <c r="G1356" s="244"/>
      <c r="H1356" s="259" t="str">
        <f t="shared" si="175"/>
        <v/>
      </c>
      <c r="I1356" s="236"/>
      <c r="J1356" s="236"/>
      <c r="K1356" s="236"/>
      <c r="L1356" s="236"/>
      <c r="M1356" s="311">
        <f t="shared" si="176"/>
        <v>0</v>
      </c>
      <c r="N1356" s="236"/>
      <c r="O1356" s="236"/>
      <c r="P1356" s="236"/>
      <c r="Q1356" s="236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B1356" s="236"/>
      <c r="AC1356" s="236"/>
      <c r="AD1356" s="236"/>
      <c r="AE1356" s="236"/>
      <c r="AF1356" s="236"/>
      <c r="AG1356" s="236"/>
      <c r="AH1356" s="236"/>
      <c r="AI1356" s="236"/>
      <c r="AJ1356" s="236"/>
      <c r="AK1356" s="236"/>
      <c r="AL1356" s="260" t="str">
        <f t="shared" si="178"/>
        <v>нет</v>
      </c>
      <c r="AM1356" s="260" t="str">
        <f t="shared" si="180"/>
        <v>нет</v>
      </c>
      <c r="AN1356" s="260">
        <f t="shared" si="177"/>
        <v>0</v>
      </c>
      <c r="AO1356" s="260" t="e">
        <f t="shared" si="179"/>
        <v>#VALUE!</v>
      </c>
    </row>
    <row r="1357" spans="1:41">
      <c r="A1357" s="264" t="e">
        <f t="shared" si="181"/>
        <v>#VALUE!</v>
      </c>
      <c r="B1357" s="243">
        <v>1354</v>
      </c>
      <c r="C1357" s="244"/>
      <c r="D1357" s="259" t="str">
        <f t="shared" si="174"/>
        <v/>
      </c>
      <c r="E1357" s="236"/>
      <c r="F1357" s="236"/>
      <c r="G1357" s="244"/>
      <c r="H1357" s="259" t="str">
        <f t="shared" si="175"/>
        <v/>
      </c>
      <c r="I1357" s="236"/>
      <c r="J1357" s="236"/>
      <c r="K1357" s="236"/>
      <c r="L1357" s="236"/>
      <c r="M1357" s="311">
        <f t="shared" si="176"/>
        <v>0</v>
      </c>
      <c r="N1357" s="236"/>
      <c r="O1357" s="236"/>
      <c r="P1357" s="236"/>
      <c r="Q1357" s="236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B1357" s="236"/>
      <c r="AC1357" s="236"/>
      <c r="AD1357" s="236"/>
      <c r="AE1357" s="236"/>
      <c r="AF1357" s="236"/>
      <c r="AG1357" s="236"/>
      <c r="AH1357" s="236"/>
      <c r="AI1357" s="236"/>
      <c r="AJ1357" s="236"/>
      <c r="AK1357" s="236"/>
      <c r="AL1357" s="260" t="str">
        <f t="shared" si="178"/>
        <v>нет</v>
      </c>
      <c r="AM1357" s="260" t="str">
        <f t="shared" si="180"/>
        <v>нет</v>
      </c>
      <c r="AN1357" s="260">
        <f t="shared" si="177"/>
        <v>0</v>
      </c>
      <c r="AO1357" s="260" t="e">
        <f t="shared" si="179"/>
        <v>#VALUE!</v>
      </c>
    </row>
    <row r="1358" spans="1:41">
      <c r="A1358" s="264" t="e">
        <f t="shared" si="181"/>
        <v>#VALUE!</v>
      </c>
      <c r="B1358" s="243">
        <v>1355</v>
      </c>
      <c r="C1358" s="244"/>
      <c r="D1358" s="259" t="str">
        <f t="shared" si="174"/>
        <v/>
      </c>
      <c r="E1358" s="236"/>
      <c r="F1358" s="236"/>
      <c r="G1358" s="244"/>
      <c r="H1358" s="259" t="str">
        <f t="shared" si="175"/>
        <v/>
      </c>
      <c r="I1358" s="236"/>
      <c r="J1358" s="236"/>
      <c r="K1358" s="236"/>
      <c r="L1358" s="236"/>
      <c r="M1358" s="311">
        <f t="shared" si="176"/>
        <v>0</v>
      </c>
      <c r="N1358" s="236"/>
      <c r="O1358" s="236"/>
      <c r="P1358" s="236"/>
      <c r="Q1358" s="236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B1358" s="236"/>
      <c r="AC1358" s="236"/>
      <c r="AD1358" s="236"/>
      <c r="AE1358" s="236"/>
      <c r="AF1358" s="236"/>
      <c r="AG1358" s="236"/>
      <c r="AH1358" s="236"/>
      <c r="AI1358" s="236"/>
      <c r="AJ1358" s="236"/>
      <c r="AK1358" s="236"/>
      <c r="AL1358" s="260" t="str">
        <f t="shared" si="178"/>
        <v>нет</v>
      </c>
      <c r="AM1358" s="260" t="str">
        <f t="shared" si="180"/>
        <v>нет</v>
      </c>
      <c r="AN1358" s="260">
        <f t="shared" si="177"/>
        <v>0</v>
      </c>
      <c r="AO1358" s="260" t="e">
        <f t="shared" si="179"/>
        <v>#VALUE!</v>
      </c>
    </row>
    <row r="1359" spans="1:41">
      <c r="A1359" s="264" t="e">
        <f t="shared" si="181"/>
        <v>#VALUE!</v>
      </c>
      <c r="B1359" s="243">
        <v>1356</v>
      </c>
      <c r="C1359" s="244"/>
      <c r="D1359" s="259" t="str">
        <f t="shared" si="174"/>
        <v/>
      </c>
      <c r="E1359" s="236"/>
      <c r="F1359" s="236"/>
      <c r="G1359" s="244"/>
      <c r="H1359" s="259" t="str">
        <f t="shared" si="175"/>
        <v/>
      </c>
      <c r="I1359" s="236"/>
      <c r="J1359" s="236"/>
      <c r="K1359" s="236"/>
      <c r="L1359" s="236"/>
      <c r="M1359" s="311">
        <f t="shared" si="176"/>
        <v>0</v>
      </c>
      <c r="N1359" s="236"/>
      <c r="O1359" s="236"/>
      <c r="P1359" s="236"/>
      <c r="Q1359" s="236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B1359" s="236"/>
      <c r="AC1359" s="236"/>
      <c r="AD1359" s="236"/>
      <c r="AE1359" s="236"/>
      <c r="AF1359" s="236"/>
      <c r="AG1359" s="236"/>
      <c r="AH1359" s="236"/>
      <c r="AI1359" s="236"/>
      <c r="AJ1359" s="236"/>
      <c r="AK1359" s="236"/>
      <c r="AL1359" s="260" t="str">
        <f t="shared" si="178"/>
        <v>нет</v>
      </c>
      <c r="AM1359" s="260" t="str">
        <f t="shared" si="180"/>
        <v>нет</v>
      </c>
      <c r="AN1359" s="260">
        <f t="shared" si="177"/>
        <v>0</v>
      </c>
      <c r="AO1359" s="260" t="e">
        <f t="shared" si="179"/>
        <v>#VALUE!</v>
      </c>
    </row>
    <row r="1360" spans="1:41">
      <c r="A1360" s="264" t="e">
        <f t="shared" si="181"/>
        <v>#VALUE!</v>
      </c>
      <c r="B1360" s="243">
        <v>1357</v>
      </c>
      <c r="C1360" s="244"/>
      <c r="D1360" s="259" t="str">
        <f t="shared" si="174"/>
        <v/>
      </c>
      <c r="E1360" s="236"/>
      <c r="F1360" s="236"/>
      <c r="G1360" s="244"/>
      <c r="H1360" s="259" t="str">
        <f t="shared" si="175"/>
        <v/>
      </c>
      <c r="I1360" s="236"/>
      <c r="J1360" s="236"/>
      <c r="K1360" s="236"/>
      <c r="L1360" s="236"/>
      <c r="M1360" s="311">
        <f t="shared" si="176"/>
        <v>0</v>
      </c>
      <c r="N1360" s="236"/>
      <c r="O1360" s="236"/>
      <c r="P1360" s="236"/>
      <c r="Q1360" s="236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B1360" s="236"/>
      <c r="AC1360" s="236"/>
      <c r="AD1360" s="236"/>
      <c r="AE1360" s="236"/>
      <c r="AF1360" s="236"/>
      <c r="AG1360" s="236"/>
      <c r="AH1360" s="236"/>
      <c r="AI1360" s="236"/>
      <c r="AJ1360" s="236"/>
      <c r="AK1360" s="236"/>
      <c r="AL1360" s="260" t="str">
        <f t="shared" si="178"/>
        <v>нет</v>
      </c>
      <c r="AM1360" s="260" t="str">
        <f t="shared" si="180"/>
        <v>нет</v>
      </c>
      <c r="AN1360" s="260">
        <f t="shared" si="177"/>
        <v>0</v>
      </c>
      <c r="AO1360" s="260" t="e">
        <f t="shared" si="179"/>
        <v>#VALUE!</v>
      </c>
    </row>
    <row r="1361" spans="1:41">
      <c r="A1361" s="264" t="e">
        <f t="shared" si="181"/>
        <v>#VALUE!</v>
      </c>
      <c r="B1361" s="243">
        <v>1358</v>
      </c>
      <c r="C1361" s="244"/>
      <c r="D1361" s="259" t="str">
        <f t="shared" si="174"/>
        <v/>
      </c>
      <c r="E1361" s="236"/>
      <c r="F1361" s="236"/>
      <c r="G1361" s="244"/>
      <c r="H1361" s="259" t="str">
        <f t="shared" si="175"/>
        <v/>
      </c>
      <c r="I1361" s="236"/>
      <c r="J1361" s="236"/>
      <c r="K1361" s="236"/>
      <c r="L1361" s="236"/>
      <c r="M1361" s="311">
        <f t="shared" si="176"/>
        <v>0</v>
      </c>
      <c r="N1361" s="236"/>
      <c r="O1361" s="236"/>
      <c r="P1361" s="236"/>
      <c r="Q1361" s="236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B1361" s="236"/>
      <c r="AC1361" s="236"/>
      <c r="AD1361" s="236"/>
      <c r="AE1361" s="236"/>
      <c r="AF1361" s="236"/>
      <c r="AG1361" s="236"/>
      <c r="AH1361" s="236"/>
      <c r="AI1361" s="236"/>
      <c r="AJ1361" s="236"/>
      <c r="AK1361" s="236"/>
      <c r="AL1361" s="260" t="str">
        <f t="shared" si="178"/>
        <v>нет</v>
      </c>
      <c r="AM1361" s="260" t="str">
        <f t="shared" si="180"/>
        <v>нет</v>
      </c>
      <c r="AN1361" s="260">
        <f t="shared" si="177"/>
        <v>0</v>
      </c>
      <c r="AO1361" s="260" t="e">
        <f t="shared" si="179"/>
        <v>#VALUE!</v>
      </c>
    </row>
    <row r="1362" spans="1:41">
      <c r="A1362" s="264" t="e">
        <f t="shared" si="181"/>
        <v>#VALUE!</v>
      </c>
      <c r="B1362" s="243">
        <v>1359</v>
      </c>
      <c r="C1362" s="244"/>
      <c r="D1362" s="259" t="str">
        <f t="shared" si="174"/>
        <v/>
      </c>
      <c r="E1362" s="236"/>
      <c r="F1362" s="236"/>
      <c r="G1362" s="244"/>
      <c r="H1362" s="259" t="str">
        <f t="shared" si="175"/>
        <v/>
      </c>
      <c r="I1362" s="236"/>
      <c r="J1362" s="236"/>
      <c r="K1362" s="236"/>
      <c r="L1362" s="236"/>
      <c r="M1362" s="311">
        <f t="shared" si="176"/>
        <v>0</v>
      </c>
      <c r="N1362" s="236"/>
      <c r="O1362" s="236"/>
      <c r="P1362" s="236"/>
      <c r="Q1362" s="236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B1362" s="236"/>
      <c r="AC1362" s="236"/>
      <c r="AD1362" s="236"/>
      <c r="AE1362" s="236"/>
      <c r="AF1362" s="236"/>
      <c r="AG1362" s="236"/>
      <c r="AH1362" s="236"/>
      <c r="AI1362" s="236"/>
      <c r="AJ1362" s="236"/>
      <c r="AK1362" s="236"/>
      <c r="AL1362" s="260" t="str">
        <f t="shared" si="178"/>
        <v>нет</v>
      </c>
      <c r="AM1362" s="260" t="str">
        <f t="shared" si="180"/>
        <v>нет</v>
      </c>
      <c r="AN1362" s="260">
        <f t="shared" si="177"/>
        <v>0</v>
      </c>
      <c r="AO1362" s="260" t="e">
        <f t="shared" si="179"/>
        <v>#VALUE!</v>
      </c>
    </row>
    <row r="1363" spans="1:41">
      <c r="A1363" s="264" t="e">
        <f t="shared" si="181"/>
        <v>#VALUE!</v>
      </c>
      <c r="B1363" s="243">
        <v>1360</v>
      </c>
      <c r="C1363" s="244"/>
      <c r="D1363" s="259" t="str">
        <f t="shared" si="174"/>
        <v/>
      </c>
      <c r="E1363" s="236"/>
      <c r="F1363" s="236"/>
      <c r="G1363" s="244"/>
      <c r="H1363" s="259" t="str">
        <f t="shared" si="175"/>
        <v/>
      </c>
      <c r="I1363" s="236"/>
      <c r="J1363" s="236"/>
      <c r="K1363" s="236"/>
      <c r="L1363" s="236"/>
      <c r="M1363" s="311">
        <f t="shared" si="176"/>
        <v>0</v>
      </c>
      <c r="N1363" s="236"/>
      <c r="O1363" s="236"/>
      <c r="P1363" s="236"/>
      <c r="Q1363" s="236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B1363" s="236"/>
      <c r="AC1363" s="236"/>
      <c r="AD1363" s="236"/>
      <c r="AE1363" s="236"/>
      <c r="AF1363" s="236"/>
      <c r="AG1363" s="236"/>
      <c r="AH1363" s="236"/>
      <c r="AI1363" s="236"/>
      <c r="AJ1363" s="236"/>
      <c r="AK1363" s="236"/>
      <c r="AL1363" s="260" t="str">
        <f t="shared" si="178"/>
        <v>нет</v>
      </c>
      <c r="AM1363" s="260" t="str">
        <f t="shared" si="180"/>
        <v>нет</v>
      </c>
      <c r="AN1363" s="260">
        <f t="shared" si="177"/>
        <v>0</v>
      </c>
      <c r="AO1363" s="260" t="e">
        <f t="shared" si="179"/>
        <v>#VALUE!</v>
      </c>
    </row>
    <row r="1364" spans="1:41">
      <c r="A1364" s="264" t="e">
        <f t="shared" si="181"/>
        <v>#VALUE!</v>
      </c>
      <c r="B1364" s="243">
        <v>1361</v>
      </c>
      <c r="C1364" s="244"/>
      <c r="D1364" s="259" t="str">
        <f t="shared" si="174"/>
        <v/>
      </c>
      <c r="E1364" s="236"/>
      <c r="F1364" s="236"/>
      <c r="G1364" s="244"/>
      <c r="H1364" s="259" t="str">
        <f t="shared" si="175"/>
        <v/>
      </c>
      <c r="I1364" s="236"/>
      <c r="J1364" s="236"/>
      <c r="K1364" s="236"/>
      <c r="L1364" s="236"/>
      <c r="M1364" s="311">
        <f t="shared" si="176"/>
        <v>0</v>
      </c>
      <c r="N1364" s="236"/>
      <c r="O1364" s="236"/>
      <c r="P1364" s="236"/>
      <c r="Q1364" s="236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B1364" s="236"/>
      <c r="AC1364" s="236"/>
      <c r="AD1364" s="236"/>
      <c r="AE1364" s="236"/>
      <c r="AF1364" s="236"/>
      <c r="AG1364" s="236"/>
      <c r="AH1364" s="236"/>
      <c r="AI1364" s="236"/>
      <c r="AJ1364" s="236"/>
      <c r="AK1364" s="236"/>
      <c r="AL1364" s="260" t="str">
        <f t="shared" si="178"/>
        <v>нет</v>
      </c>
      <c r="AM1364" s="260" t="str">
        <f t="shared" si="180"/>
        <v>нет</v>
      </c>
      <c r="AN1364" s="260">
        <f t="shared" si="177"/>
        <v>0</v>
      </c>
      <c r="AO1364" s="260" t="e">
        <f t="shared" si="179"/>
        <v>#VALUE!</v>
      </c>
    </row>
    <row r="1365" spans="1:41">
      <c r="A1365" s="264" t="e">
        <f t="shared" si="181"/>
        <v>#VALUE!</v>
      </c>
      <c r="B1365" s="243">
        <v>1362</v>
      </c>
      <c r="C1365" s="244"/>
      <c r="D1365" s="259" t="str">
        <f t="shared" si="174"/>
        <v/>
      </c>
      <c r="E1365" s="236"/>
      <c r="F1365" s="236"/>
      <c r="G1365" s="244"/>
      <c r="H1365" s="259" t="str">
        <f t="shared" si="175"/>
        <v/>
      </c>
      <c r="I1365" s="236"/>
      <c r="J1365" s="236"/>
      <c r="K1365" s="236"/>
      <c r="L1365" s="236"/>
      <c r="M1365" s="311">
        <f t="shared" si="176"/>
        <v>0</v>
      </c>
      <c r="N1365" s="236"/>
      <c r="O1365" s="236"/>
      <c r="P1365" s="236"/>
      <c r="Q1365" s="236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B1365" s="236"/>
      <c r="AC1365" s="236"/>
      <c r="AD1365" s="236"/>
      <c r="AE1365" s="236"/>
      <c r="AF1365" s="236"/>
      <c r="AG1365" s="236"/>
      <c r="AH1365" s="236"/>
      <c r="AI1365" s="236"/>
      <c r="AJ1365" s="236"/>
      <c r="AK1365" s="236"/>
      <c r="AL1365" s="260" t="str">
        <f t="shared" si="178"/>
        <v>нет</v>
      </c>
      <c r="AM1365" s="260" t="str">
        <f t="shared" si="180"/>
        <v>нет</v>
      </c>
      <c r="AN1365" s="260">
        <f t="shared" si="177"/>
        <v>0</v>
      </c>
      <c r="AO1365" s="260" t="e">
        <f t="shared" si="179"/>
        <v>#VALUE!</v>
      </c>
    </row>
    <row r="1366" spans="1:41">
      <c r="A1366" s="264" t="e">
        <f t="shared" si="181"/>
        <v>#VALUE!</v>
      </c>
      <c r="B1366" s="243">
        <v>1363</v>
      </c>
      <c r="C1366" s="244"/>
      <c r="D1366" s="259" t="str">
        <f t="shared" si="174"/>
        <v/>
      </c>
      <c r="E1366" s="236"/>
      <c r="F1366" s="236"/>
      <c r="G1366" s="244"/>
      <c r="H1366" s="259" t="str">
        <f t="shared" si="175"/>
        <v/>
      </c>
      <c r="I1366" s="236"/>
      <c r="J1366" s="236"/>
      <c r="K1366" s="236"/>
      <c r="L1366" s="236"/>
      <c r="M1366" s="311">
        <f t="shared" si="176"/>
        <v>0</v>
      </c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AD1366" s="236"/>
      <c r="AE1366" s="236"/>
      <c r="AF1366" s="236"/>
      <c r="AG1366" s="236"/>
      <c r="AH1366" s="236"/>
      <c r="AI1366" s="236"/>
      <c r="AJ1366" s="236"/>
      <c r="AK1366" s="236"/>
      <c r="AL1366" s="260" t="str">
        <f t="shared" si="178"/>
        <v>нет</v>
      </c>
      <c r="AM1366" s="260" t="str">
        <f t="shared" si="180"/>
        <v>нет</v>
      </c>
      <c r="AN1366" s="260">
        <f t="shared" si="177"/>
        <v>0</v>
      </c>
      <c r="AO1366" s="260" t="e">
        <f t="shared" si="179"/>
        <v>#VALUE!</v>
      </c>
    </row>
    <row r="1367" spans="1:41">
      <c r="A1367" s="264" t="e">
        <f t="shared" si="181"/>
        <v>#VALUE!</v>
      </c>
      <c r="B1367" s="243">
        <v>1364</v>
      </c>
      <c r="C1367" s="244"/>
      <c r="D1367" s="259" t="str">
        <f t="shared" si="174"/>
        <v/>
      </c>
      <c r="E1367" s="236"/>
      <c r="F1367" s="236"/>
      <c r="G1367" s="244"/>
      <c r="H1367" s="259" t="str">
        <f t="shared" si="175"/>
        <v/>
      </c>
      <c r="I1367" s="236"/>
      <c r="J1367" s="236"/>
      <c r="K1367" s="236"/>
      <c r="L1367" s="236"/>
      <c r="M1367" s="311">
        <f t="shared" si="176"/>
        <v>0</v>
      </c>
      <c r="N1367" s="236"/>
      <c r="O1367" s="236"/>
      <c r="P1367" s="236"/>
      <c r="Q1367" s="236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B1367" s="236"/>
      <c r="AC1367" s="236"/>
      <c r="AD1367" s="236"/>
      <c r="AE1367" s="236"/>
      <c r="AF1367" s="236"/>
      <c r="AG1367" s="236"/>
      <c r="AH1367" s="236"/>
      <c r="AI1367" s="236"/>
      <c r="AJ1367" s="236"/>
      <c r="AK1367" s="236"/>
      <c r="AL1367" s="260" t="str">
        <f t="shared" si="178"/>
        <v>нет</v>
      </c>
      <c r="AM1367" s="260" t="str">
        <f t="shared" si="180"/>
        <v>нет</v>
      </c>
      <c r="AN1367" s="260">
        <f t="shared" si="177"/>
        <v>0</v>
      </c>
      <c r="AO1367" s="260" t="e">
        <f t="shared" si="179"/>
        <v>#VALUE!</v>
      </c>
    </row>
    <row r="1368" spans="1:41">
      <c r="A1368" s="264" t="e">
        <f t="shared" si="181"/>
        <v>#VALUE!</v>
      </c>
      <c r="B1368" s="243">
        <v>1365</v>
      </c>
      <c r="C1368" s="244"/>
      <c r="D1368" s="259" t="str">
        <f t="shared" si="174"/>
        <v/>
      </c>
      <c r="E1368" s="236"/>
      <c r="F1368" s="236"/>
      <c r="G1368" s="244"/>
      <c r="H1368" s="259" t="str">
        <f t="shared" si="175"/>
        <v/>
      </c>
      <c r="I1368" s="236"/>
      <c r="J1368" s="236"/>
      <c r="K1368" s="236"/>
      <c r="L1368" s="236"/>
      <c r="M1368" s="311">
        <f t="shared" si="176"/>
        <v>0</v>
      </c>
      <c r="N1368" s="236"/>
      <c r="O1368" s="236"/>
      <c r="P1368" s="236"/>
      <c r="Q1368" s="236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B1368" s="236"/>
      <c r="AC1368" s="236"/>
      <c r="AD1368" s="236"/>
      <c r="AE1368" s="236"/>
      <c r="AF1368" s="236"/>
      <c r="AG1368" s="236"/>
      <c r="AH1368" s="236"/>
      <c r="AI1368" s="236"/>
      <c r="AJ1368" s="236"/>
      <c r="AK1368" s="236"/>
      <c r="AL1368" s="260" t="str">
        <f t="shared" si="178"/>
        <v>нет</v>
      </c>
      <c r="AM1368" s="260" t="str">
        <f t="shared" si="180"/>
        <v>нет</v>
      </c>
      <c r="AN1368" s="260">
        <f t="shared" si="177"/>
        <v>0</v>
      </c>
      <c r="AO1368" s="260" t="e">
        <f t="shared" si="179"/>
        <v>#VALUE!</v>
      </c>
    </row>
    <row r="1369" spans="1:41">
      <c r="A1369" s="264" t="e">
        <f t="shared" si="181"/>
        <v>#VALUE!</v>
      </c>
      <c r="B1369" s="243">
        <v>1366</v>
      </c>
      <c r="C1369" s="244"/>
      <c r="D1369" s="259" t="str">
        <f t="shared" si="174"/>
        <v/>
      </c>
      <c r="E1369" s="236"/>
      <c r="F1369" s="236"/>
      <c r="G1369" s="244"/>
      <c r="H1369" s="259" t="str">
        <f t="shared" si="175"/>
        <v/>
      </c>
      <c r="I1369" s="236"/>
      <c r="J1369" s="236"/>
      <c r="K1369" s="236"/>
      <c r="L1369" s="236"/>
      <c r="M1369" s="311">
        <f t="shared" si="176"/>
        <v>0</v>
      </c>
      <c r="N1369" s="236"/>
      <c r="O1369" s="236"/>
      <c r="P1369" s="236"/>
      <c r="Q1369" s="236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B1369" s="236"/>
      <c r="AC1369" s="236"/>
      <c r="AD1369" s="236"/>
      <c r="AE1369" s="236"/>
      <c r="AF1369" s="236"/>
      <c r="AG1369" s="236"/>
      <c r="AH1369" s="236"/>
      <c r="AI1369" s="236"/>
      <c r="AJ1369" s="236"/>
      <c r="AK1369" s="236"/>
      <c r="AL1369" s="260" t="str">
        <f t="shared" si="178"/>
        <v>нет</v>
      </c>
      <c r="AM1369" s="260" t="str">
        <f t="shared" si="180"/>
        <v>нет</v>
      </c>
      <c r="AN1369" s="260">
        <f t="shared" si="177"/>
        <v>0</v>
      </c>
      <c r="AO1369" s="260" t="e">
        <f t="shared" si="179"/>
        <v>#VALUE!</v>
      </c>
    </row>
    <row r="1370" spans="1:41">
      <c r="A1370" s="264" t="e">
        <f t="shared" si="181"/>
        <v>#VALUE!</v>
      </c>
      <c r="B1370" s="243">
        <v>1367</v>
      </c>
      <c r="C1370" s="244"/>
      <c r="D1370" s="259" t="str">
        <f t="shared" si="174"/>
        <v/>
      </c>
      <c r="E1370" s="236"/>
      <c r="F1370" s="236"/>
      <c r="G1370" s="244"/>
      <c r="H1370" s="259" t="str">
        <f t="shared" si="175"/>
        <v/>
      </c>
      <c r="I1370" s="236"/>
      <c r="J1370" s="236"/>
      <c r="K1370" s="236"/>
      <c r="L1370" s="236"/>
      <c r="M1370" s="311">
        <f t="shared" si="176"/>
        <v>0</v>
      </c>
      <c r="N1370" s="236"/>
      <c r="O1370" s="236"/>
      <c r="P1370" s="236"/>
      <c r="Q1370" s="236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B1370" s="236"/>
      <c r="AC1370" s="236"/>
      <c r="AD1370" s="236"/>
      <c r="AE1370" s="236"/>
      <c r="AF1370" s="236"/>
      <c r="AG1370" s="236"/>
      <c r="AH1370" s="236"/>
      <c r="AI1370" s="236"/>
      <c r="AJ1370" s="236"/>
      <c r="AK1370" s="236"/>
      <c r="AL1370" s="260" t="str">
        <f t="shared" si="178"/>
        <v>нет</v>
      </c>
      <c r="AM1370" s="260" t="str">
        <f t="shared" si="180"/>
        <v>нет</v>
      </c>
      <c r="AN1370" s="260">
        <f t="shared" si="177"/>
        <v>0</v>
      </c>
      <c r="AO1370" s="260" t="e">
        <f t="shared" si="179"/>
        <v>#VALUE!</v>
      </c>
    </row>
    <row r="1371" spans="1:41">
      <c r="A1371" s="264" t="e">
        <f t="shared" si="181"/>
        <v>#VALUE!</v>
      </c>
      <c r="B1371" s="243">
        <v>1368</v>
      </c>
      <c r="C1371" s="244"/>
      <c r="D1371" s="259" t="str">
        <f t="shared" si="174"/>
        <v/>
      </c>
      <c r="E1371" s="236"/>
      <c r="F1371" s="236"/>
      <c r="G1371" s="244"/>
      <c r="H1371" s="259" t="str">
        <f t="shared" si="175"/>
        <v/>
      </c>
      <c r="I1371" s="236"/>
      <c r="J1371" s="236"/>
      <c r="K1371" s="236"/>
      <c r="L1371" s="236"/>
      <c r="M1371" s="311">
        <f t="shared" si="176"/>
        <v>0</v>
      </c>
      <c r="N1371" s="236"/>
      <c r="O1371" s="236"/>
      <c r="P1371" s="236"/>
      <c r="Q1371" s="236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B1371" s="236"/>
      <c r="AC1371" s="236"/>
      <c r="AD1371" s="236"/>
      <c r="AE1371" s="236"/>
      <c r="AF1371" s="236"/>
      <c r="AG1371" s="236"/>
      <c r="AH1371" s="236"/>
      <c r="AI1371" s="236"/>
      <c r="AJ1371" s="236"/>
      <c r="AK1371" s="236"/>
      <c r="AL1371" s="260" t="str">
        <f t="shared" si="178"/>
        <v>нет</v>
      </c>
      <c r="AM1371" s="260" t="str">
        <f t="shared" si="180"/>
        <v>нет</v>
      </c>
      <c r="AN1371" s="260">
        <f t="shared" si="177"/>
        <v>0</v>
      </c>
      <c r="AO1371" s="260" t="e">
        <f t="shared" si="179"/>
        <v>#VALUE!</v>
      </c>
    </row>
    <row r="1372" spans="1:41">
      <c r="A1372" s="264" t="e">
        <f t="shared" si="181"/>
        <v>#VALUE!</v>
      </c>
      <c r="B1372" s="243">
        <v>1369</v>
      </c>
      <c r="C1372" s="244"/>
      <c r="D1372" s="259" t="str">
        <f t="shared" si="174"/>
        <v/>
      </c>
      <c r="E1372" s="236"/>
      <c r="F1372" s="236"/>
      <c r="G1372" s="244"/>
      <c r="H1372" s="259" t="str">
        <f t="shared" si="175"/>
        <v/>
      </c>
      <c r="I1372" s="236"/>
      <c r="J1372" s="236"/>
      <c r="K1372" s="236"/>
      <c r="L1372" s="236"/>
      <c r="M1372" s="311">
        <f t="shared" si="176"/>
        <v>0</v>
      </c>
      <c r="N1372" s="236"/>
      <c r="O1372" s="236"/>
      <c r="P1372" s="236"/>
      <c r="Q1372" s="236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B1372" s="236"/>
      <c r="AC1372" s="236"/>
      <c r="AD1372" s="236"/>
      <c r="AE1372" s="236"/>
      <c r="AF1372" s="236"/>
      <c r="AG1372" s="236"/>
      <c r="AH1372" s="236"/>
      <c r="AI1372" s="236"/>
      <c r="AJ1372" s="236"/>
      <c r="AK1372" s="236"/>
      <c r="AL1372" s="260" t="str">
        <f t="shared" si="178"/>
        <v>нет</v>
      </c>
      <c r="AM1372" s="260" t="str">
        <f t="shared" si="180"/>
        <v>нет</v>
      </c>
      <c r="AN1372" s="260">
        <f t="shared" si="177"/>
        <v>0</v>
      </c>
      <c r="AO1372" s="260" t="e">
        <f t="shared" si="179"/>
        <v>#VALUE!</v>
      </c>
    </row>
    <row r="1373" spans="1:41">
      <c r="A1373" s="264" t="e">
        <f t="shared" si="181"/>
        <v>#VALUE!</v>
      </c>
      <c r="B1373" s="243">
        <v>1370</v>
      </c>
      <c r="C1373" s="244"/>
      <c r="D1373" s="259" t="str">
        <f t="shared" si="174"/>
        <v/>
      </c>
      <c r="E1373" s="236"/>
      <c r="F1373" s="236"/>
      <c r="G1373" s="244"/>
      <c r="H1373" s="259" t="str">
        <f t="shared" si="175"/>
        <v/>
      </c>
      <c r="I1373" s="236"/>
      <c r="J1373" s="236"/>
      <c r="K1373" s="236"/>
      <c r="L1373" s="236"/>
      <c r="M1373" s="311">
        <f t="shared" si="176"/>
        <v>0</v>
      </c>
      <c r="N1373" s="236"/>
      <c r="O1373" s="236"/>
      <c r="P1373" s="236"/>
      <c r="Q1373" s="236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B1373" s="236"/>
      <c r="AC1373" s="236"/>
      <c r="AD1373" s="236"/>
      <c r="AE1373" s="236"/>
      <c r="AF1373" s="236"/>
      <c r="AG1373" s="236"/>
      <c r="AH1373" s="236"/>
      <c r="AI1373" s="236"/>
      <c r="AJ1373" s="236"/>
      <c r="AK1373" s="236"/>
      <c r="AL1373" s="260" t="str">
        <f t="shared" si="178"/>
        <v>нет</v>
      </c>
      <c r="AM1373" s="260" t="str">
        <f t="shared" si="180"/>
        <v>нет</v>
      </c>
      <c r="AN1373" s="260">
        <f t="shared" si="177"/>
        <v>0</v>
      </c>
      <c r="AO1373" s="260" t="e">
        <f t="shared" si="179"/>
        <v>#VALUE!</v>
      </c>
    </row>
    <row r="1374" spans="1:41">
      <c r="A1374" s="264" t="e">
        <f t="shared" si="181"/>
        <v>#VALUE!</v>
      </c>
      <c r="B1374" s="243">
        <v>1371</v>
      </c>
      <c r="C1374" s="244"/>
      <c r="D1374" s="259" t="str">
        <f t="shared" si="174"/>
        <v/>
      </c>
      <c r="E1374" s="236"/>
      <c r="F1374" s="236"/>
      <c r="G1374" s="244"/>
      <c r="H1374" s="259" t="str">
        <f t="shared" si="175"/>
        <v/>
      </c>
      <c r="I1374" s="236"/>
      <c r="J1374" s="236"/>
      <c r="K1374" s="236"/>
      <c r="L1374" s="236"/>
      <c r="M1374" s="311">
        <f t="shared" si="176"/>
        <v>0</v>
      </c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AD1374" s="236"/>
      <c r="AE1374" s="236"/>
      <c r="AF1374" s="236"/>
      <c r="AG1374" s="236"/>
      <c r="AH1374" s="236"/>
      <c r="AI1374" s="236"/>
      <c r="AJ1374" s="236"/>
      <c r="AK1374" s="236"/>
      <c r="AL1374" s="260" t="str">
        <f t="shared" si="178"/>
        <v>нет</v>
      </c>
      <c r="AM1374" s="260" t="str">
        <f t="shared" si="180"/>
        <v>нет</v>
      </c>
      <c r="AN1374" s="260">
        <f t="shared" si="177"/>
        <v>0</v>
      </c>
      <c r="AO1374" s="260" t="e">
        <f t="shared" si="179"/>
        <v>#VALUE!</v>
      </c>
    </row>
    <row r="1375" spans="1:41">
      <c r="A1375" s="264" t="e">
        <f t="shared" si="181"/>
        <v>#VALUE!</v>
      </c>
      <c r="B1375" s="243">
        <v>1372</v>
      </c>
      <c r="C1375" s="244"/>
      <c r="D1375" s="259" t="str">
        <f t="shared" si="174"/>
        <v/>
      </c>
      <c r="E1375" s="236"/>
      <c r="F1375" s="236"/>
      <c r="G1375" s="244"/>
      <c r="H1375" s="259" t="str">
        <f t="shared" si="175"/>
        <v/>
      </c>
      <c r="I1375" s="236"/>
      <c r="J1375" s="236"/>
      <c r="K1375" s="236"/>
      <c r="L1375" s="236"/>
      <c r="M1375" s="311">
        <f t="shared" si="176"/>
        <v>0</v>
      </c>
      <c r="N1375" s="236"/>
      <c r="O1375" s="236"/>
      <c r="P1375" s="236"/>
      <c r="Q1375" s="236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B1375" s="236"/>
      <c r="AC1375" s="236"/>
      <c r="AD1375" s="236"/>
      <c r="AE1375" s="236"/>
      <c r="AF1375" s="236"/>
      <c r="AG1375" s="236"/>
      <c r="AH1375" s="236"/>
      <c r="AI1375" s="236"/>
      <c r="AJ1375" s="236"/>
      <c r="AK1375" s="236"/>
      <c r="AL1375" s="260" t="str">
        <f t="shared" si="178"/>
        <v>нет</v>
      </c>
      <c r="AM1375" s="260" t="str">
        <f t="shared" si="180"/>
        <v>нет</v>
      </c>
      <c r="AN1375" s="260">
        <f t="shared" si="177"/>
        <v>0</v>
      </c>
      <c r="AO1375" s="260" t="e">
        <f t="shared" si="179"/>
        <v>#VALUE!</v>
      </c>
    </row>
    <row r="1376" spans="1:41">
      <c r="A1376" s="264" t="e">
        <f t="shared" si="181"/>
        <v>#VALUE!</v>
      </c>
      <c r="B1376" s="243">
        <v>1373</v>
      </c>
      <c r="C1376" s="244"/>
      <c r="D1376" s="259" t="str">
        <f t="shared" si="174"/>
        <v/>
      </c>
      <c r="E1376" s="236"/>
      <c r="F1376" s="236"/>
      <c r="G1376" s="244"/>
      <c r="H1376" s="259" t="str">
        <f t="shared" si="175"/>
        <v/>
      </c>
      <c r="I1376" s="236"/>
      <c r="J1376" s="236"/>
      <c r="K1376" s="236"/>
      <c r="L1376" s="236"/>
      <c r="M1376" s="311">
        <f t="shared" si="176"/>
        <v>0</v>
      </c>
      <c r="N1376" s="236"/>
      <c r="O1376" s="236"/>
      <c r="P1376" s="236"/>
      <c r="Q1376" s="236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B1376" s="236"/>
      <c r="AC1376" s="236"/>
      <c r="AD1376" s="236"/>
      <c r="AE1376" s="236"/>
      <c r="AF1376" s="236"/>
      <c r="AG1376" s="236"/>
      <c r="AH1376" s="236"/>
      <c r="AI1376" s="236"/>
      <c r="AJ1376" s="236"/>
      <c r="AK1376" s="236"/>
      <c r="AL1376" s="260" t="str">
        <f t="shared" si="178"/>
        <v>нет</v>
      </c>
      <c r="AM1376" s="260" t="str">
        <f t="shared" si="180"/>
        <v>нет</v>
      </c>
      <c r="AN1376" s="260">
        <f t="shared" si="177"/>
        <v>0</v>
      </c>
      <c r="AO1376" s="260" t="e">
        <f t="shared" si="179"/>
        <v>#VALUE!</v>
      </c>
    </row>
    <row r="1377" spans="1:41">
      <c r="A1377" s="264" t="e">
        <f t="shared" si="181"/>
        <v>#VALUE!</v>
      </c>
      <c r="B1377" s="243">
        <v>1374</v>
      </c>
      <c r="C1377" s="244"/>
      <c r="D1377" s="259" t="str">
        <f t="shared" si="174"/>
        <v/>
      </c>
      <c r="E1377" s="236"/>
      <c r="F1377" s="236"/>
      <c r="G1377" s="244"/>
      <c r="H1377" s="259" t="str">
        <f t="shared" si="175"/>
        <v/>
      </c>
      <c r="I1377" s="236"/>
      <c r="J1377" s="236"/>
      <c r="K1377" s="236"/>
      <c r="L1377" s="236"/>
      <c r="M1377" s="311">
        <f t="shared" si="176"/>
        <v>0</v>
      </c>
      <c r="N1377" s="236"/>
      <c r="O1377" s="236"/>
      <c r="P1377" s="236"/>
      <c r="Q1377" s="236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B1377" s="236"/>
      <c r="AC1377" s="236"/>
      <c r="AD1377" s="236"/>
      <c r="AE1377" s="236"/>
      <c r="AF1377" s="236"/>
      <c r="AG1377" s="236"/>
      <c r="AH1377" s="236"/>
      <c r="AI1377" s="236"/>
      <c r="AJ1377" s="236"/>
      <c r="AK1377" s="236"/>
      <c r="AL1377" s="260" t="str">
        <f t="shared" si="178"/>
        <v>нет</v>
      </c>
      <c r="AM1377" s="260" t="str">
        <f t="shared" si="180"/>
        <v>нет</v>
      </c>
      <c r="AN1377" s="260">
        <f t="shared" si="177"/>
        <v>0</v>
      </c>
      <c r="AO1377" s="260" t="e">
        <f t="shared" si="179"/>
        <v>#VALUE!</v>
      </c>
    </row>
    <row r="1378" spans="1:41">
      <c r="A1378" s="264" t="e">
        <f t="shared" si="181"/>
        <v>#VALUE!</v>
      </c>
      <c r="B1378" s="243">
        <v>1375</v>
      </c>
      <c r="C1378" s="244"/>
      <c r="D1378" s="259" t="str">
        <f t="shared" si="174"/>
        <v/>
      </c>
      <c r="E1378" s="236"/>
      <c r="F1378" s="236"/>
      <c r="G1378" s="244"/>
      <c r="H1378" s="259" t="str">
        <f t="shared" si="175"/>
        <v/>
      </c>
      <c r="I1378" s="236"/>
      <c r="J1378" s="236"/>
      <c r="K1378" s="236"/>
      <c r="L1378" s="236"/>
      <c r="M1378" s="311">
        <f t="shared" si="176"/>
        <v>0</v>
      </c>
      <c r="N1378" s="236"/>
      <c r="O1378" s="236"/>
      <c r="P1378" s="236"/>
      <c r="Q1378" s="236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B1378" s="236"/>
      <c r="AC1378" s="236"/>
      <c r="AD1378" s="236"/>
      <c r="AE1378" s="236"/>
      <c r="AF1378" s="236"/>
      <c r="AG1378" s="236"/>
      <c r="AH1378" s="236"/>
      <c r="AI1378" s="236"/>
      <c r="AJ1378" s="236"/>
      <c r="AK1378" s="236"/>
      <c r="AL1378" s="260" t="str">
        <f t="shared" si="178"/>
        <v>нет</v>
      </c>
      <c r="AM1378" s="260" t="str">
        <f t="shared" si="180"/>
        <v>нет</v>
      </c>
      <c r="AN1378" s="260">
        <f t="shared" si="177"/>
        <v>0</v>
      </c>
      <c r="AO1378" s="260" t="e">
        <f t="shared" si="179"/>
        <v>#VALUE!</v>
      </c>
    </row>
    <row r="1379" spans="1:41">
      <c r="A1379" s="264" t="e">
        <f t="shared" si="181"/>
        <v>#VALUE!</v>
      </c>
      <c r="B1379" s="243">
        <v>1376</v>
      </c>
      <c r="C1379" s="244"/>
      <c r="D1379" s="259" t="str">
        <f t="shared" si="174"/>
        <v/>
      </c>
      <c r="E1379" s="236"/>
      <c r="F1379" s="236"/>
      <c r="G1379" s="244"/>
      <c r="H1379" s="259" t="str">
        <f t="shared" si="175"/>
        <v/>
      </c>
      <c r="I1379" s="236"/>
      <c r="J1379" s="236"/>
      <c r="K1379" s="236"/>
      <c r="L1379" s="236"/>
      <c r="M1379" s="311">
        <f t="shared" si="176"/>
        <v>0</v>
      </c>
      <c r="N1379" s="236"/>
      <c r="O1379" s="236"/>
      <c r="P1379" s="236"/>
      <c r="Q1379" s="236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B1379" s="236"/>
      <c r="AC1379" s="236"/>
      <c r="AD1379" s="236"/>
      <c r="AE1379" s="236"/>
      <c r="AF1379" s="236"/>
      <c r="AG1379" s="236"/>
      <c r="AH1379" s="236"/>
      <c r="AI1379" s="236"/>
      <c r="AJ1379" s="236"/>
      <c r="AK1379" s="236"/>
      <c r="AL1379" s="260" t="str">
        <f t="shared" si="178"/>
        <v>нет</v>
      </c>
      <c r="AM1379" s="260" t="str">
        <f t="shared" si="180"/>
        <v>нет</v>
      </c>
      <c r="AN1379" s="260">
        <f t="shared" si="177"/>
        <v>0</v>
      </c>
      <c r="AO1379" s="260" t="e">
        <f t="shared" si="179"/>
        <v>#VALUE!</v>
      </c>
    </row>
    <row r="1380" spans="1:41">
      <c r="A1380" s="264" t="e">
        <f t="shared" si="181"/>
        <v>#VALUE!</v>
      </c>
      <c r="B1380" s="243">
        <v>1377</v>
      </c>
      <c r="C1380" s="244"/>
      <c r="D1380" s="259" t="str">
        <f t="shared" si="174"/>
        <v/>
      </c>
      <c r="E1380" s="236"/>
      <c r="F1380" s="236"/>
      <c r="G1380" s="244"/>
      <c r="H1380" s="259" t="str">
        <f t="shared" si="175"/>
        <v/>
      </c>
      <c r="I1380" s="236"/>
      <c r="J1380" s="236"/>
      <c r="K1380" s="236"/>
      <c r="L1380" s="236"/>
      <c r="M1380" s="311">
        <f t="shared" si="176"/>
        <v>0</v>
      </c>
      <c r="N1380" s="236"/>
      <c r="O1380" s="236"/>
      <c r="P1380" s="236"/>
      <c r="Q1380" s="236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B1380" s="236"/>
      <c r="AC1380" s="236"/>
      <c r="AD1380" s="236"/>
      <c r="AE1380" s="236"/>
      <c r="AF1380" s="236"/>
      <c r="AG1380" s="236"/>
      <c r="AH1380" s="236"/>
      <c r="AI1380" s="236"/>
      <c r="AJ1380" s="236"/>
      <c r="AK1380" s="236"/>
      <c r="AL1380" s="260" t="str">
        <f t="shared" si="178"/>
        <v>нет</v>
      </c>
      <c r="AM1380" s="260" t="str">
        <f t="shared" si="180"/>
        <v>нет</v>
      </c>
      <c r="AN1380" s="260">
        <f t="shared" si="177"/>
        <v>0</v>
      </c>
      <c r="AO1380" s="260" t="e">
        <f t="shared" si="179"/>
        <v>#VALUE!</v>
      </c>
    </row>
    <row r="1381" spans="1:41">
      <c r="A1381" s="264" t="e">
        <f t="shared" si="181"/>
        <v>#VALUE!</v>
      </c>
      <c r="B1381" s="243">
        <v>1378</v>
      </c>
      <c r="C1381" s="244"/>
      <c r="D1381" s="259" t="str">
        <f t="shared" si="174"/>
        <v/>
      </c>
      <c r="E1381" s="236"/>
      <c r="F1381" s="236"/>
      <c r="G1381" s="244"/>
      <c r="H1381" s="259" t="str">
        <f t="shared" si="175"/>
        <v/>
      </c>
      <c r="I1381" s="236"/>
      <c r="J1381" s="236"/>
      <c r="K1381" s="236"/>
      <c r="L1381" s="236"/>
      <c r="M1381" s="311">
        <f t="shared" si="176"/>
        <v>0</v>
      </c>
      <c r="N1381" s="236"/>
      <c r="O1381" s="236"/>
      <c r="P1381" s="236"/>
      <c r="Q1381" s="236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B1381" s="236"/>
      <c r="AC1381" s="236"/>
      <c r="AD1381" s="236"/>
      <c r="AE1381" s="236"/>
      <c r="AF1381" s="236"/>
      <c r="AG1381" s="236"/>
      <c r="AH1381" s="236"/>
      <c r="AI1381" s="236"/>
      <c r="AJ1381" s="236"/>
      <c r="AK1381" s="236"/>
      <c r="AL1381" s="260" t="str">
        <f t="shared" si="178"/>
        <v>нет</v>
      </c>
      <c r="AM1381" s="260" t="str">
        <f t="shared" si="180"/>
        <v>нет</v>
      </c>
      <c r="AN1381" s="260">
        <f t="shared" si="177"/>
        <v>0</v>
      </c>
      <c r="AO1381" s="260" t="e">
        <f t="shared" si="179"/>
        <v>#VALUE!</v>
      </c>
    </row>
    <row r="1382" spans="1:41">
      <c r="A1382" s="264" t="e">
        <f t="shared" si="181"/>
        <v>#VALUE!</v>
      </c>
      <c r="B1382" s="243">
        <v>1379</v>
      </c>
      <c r="C1382" s="244"/>
      <c r="D1382" s="259" t="str">
        <f t="shared" si="174"/>
        <v/>
      </c>
      <c r="E1382" s="236"/>
      <c r="F1382" s="236"/>
      <c r="G1382" s="244"/>
      <c r="H1382" s="259" t="str">
        <f t="shared" si="175"/>
        <v/>
      </c>
      <c r="I1382" s="236"/>
      <c r="J1382" s="236"/>
      <c r="K1382" s="236"/>
      <c r="L1382" s="236"/>
      <c r="M1382" s="311">
        <f t="shared" si="176"/>
        <v>0</v>
      </c>
      <c r="N1382" s="236"/>
      <c r="O1382" s="236"/>
      <c r="P1382" s="236"/>
      <c r="Q1382" s="236"/>
      <c r="R1382" s="236"/>
      <c r="S1382" s="236"/>
      <c r="T1382" s="236"/>
      <c r="U1382" s="236"/>
      <c r="V1382" s="236"/>
      <c r="W1382" s="236"/>
      <c r="X1382" s="236"/>
      <c r="Y1382" s="236"/>
      <c r="Z1382" s="236"/>
      <c r="AA1382" s="236"/>
      <c r="AB1382" s="236"/>
      <c r="AC1382" s="236"/>
      <c r="AD1382" s="236"/>
      <c r="AE1382" s="236"/>
      <c r="AF1382" s="236"/>
      <c r="AG1382" s="236"/>
      <c r="AH1382" s="236"/>
      <c r="AI1382" s="236"/>
      <c r="AJ1382" s="236"/>
      <c r="AK1382" s="236"/>
      <c r="AL1382" s="260" t="str">
        <f t="shared" si="178"/>
        <v>нет</v>
      </c>
      <c r="AM1382" s="260" t="str">
        <f t="shared" si="180"/>
        <v>нет</v>
      </c>
      <c r="AN1382" s="260">
        <f t="shared" si="177"/>
        <v>0</v>
      </c>
      <c r="AO1382" s="260" t="e">
        <f t="shared" si="179"/>
        <v>#VALUE!</v>
      </c>
    </row>
    <row r="1383" spans="1:41">
      <c r="A1383" s="264" t="e">
        <f t="shared" si="181"/>
        <v>#VALUE!</v>
      </c>
      <c r="B1383" s="243">
        <v>1380</v>
      </c>
      <c r="C1383" s="244"/>
      <c r="D1383" s="259" t="str">
        <f t="shared" si="174"/>
        <v/>
      </c>
      <c r="E1383" s="236"/>
      <c r="F1383" s="236"/>
      <c r="G1383" s="244"/>
      <c r="H1383" s="259" t="str">
        <f t="shared" si="175"/>
        <v/>
      </c>
      <c r="I1383" s="236"/>
      <c r="J1383" s="236"/>
      <c r="K1383" s="236"/>
      <c r="L1383" s="236"/>
      <c r="M1383" s="311">
        <f t="shared" si="176"/>
        <v>0</v>
      </c>
      <c r="N1383" s="236"/>
      <c r="O1383" s="236"/>
      <c r="P1383" s="236"/>
      <c r="Q1383" s="236"/>
      <c r="R1383" s="236"/>
      <c r="S1383" s="236"/>
      <c r="T1383" s="236"/>
      <c r="U1383" s="236"/>
      <c r="V1383" s="236"/>
      <c r="W1383" s="236"/>
      <c r="X1383" s="236"/>
      <c r="Y1383" s="236"/>
      <c r="Z1383" s="236"/>
      <c r="AA1383" s="236"/>
      <c r="AB1383" s="236"/>
      <c r="AC1383" s="236"/>
      <c r="AD1383" s="236"/>
      <c r="AE1383" s="236"/>
      <c r="AF1383" s="236"/>
      <c r="AG1383" s="236"/>
      <c r="AH1383" s="236"/>
      <c r="AI1383" s="236"/>
      <c r="AJ1383" s="236"/>
      <c r="AK1383" s="236"/>
      <c r="AL1383" s="260" t="str">
        <f t="shared" si="178"/>
        <v>нет</v>
      </c>
      <c r="AM1383" s="260" t="str">
        <f t="shared" si="180"/>
        <v>нет</v>
      </c>
      <c r="AN1383" s="260">
        <f t="shared" si="177"/>
        <v>0</v>
      </c>
      <c r="AO1383" s="260" t="e">
        <f t="shared" si="179"/>
        <v>#VALUE!</v>
      </c>
    </row>
    <row r="1384" spans="1:41">
      <c r="A1384" s="264" t="e">
        <f t="shared" si="181"/>
        <v>#VALUE!</v>
      </c>
      <c r="B1384" s="243">
        <v>1381</v>
      </c>
      <c r="C1384" s="244"/>
      <c r="D1384" s="259" t="str">
        <f t="shared" si="174"/>
        <v/>
      </c>
      <c r="E1384" s="236"/>
      <c r="F1384" s="236"/>
      <c r="G1384" s="244"/>
      <c r="H1384" s="259" t="str">
        <f t="shared" si="175"/>
        <v/>
      </c>
      <c r="I1384" s="236"/>
      <c r="J1384" s="236"/>
      <c r="K1384" s="236"/>
      <c r="L1384" s="236"/>
      <c r="M1384" s="311">
        <f t="shared" si="176"/>
        <v>0</v>
      </c>
      <c r="N1384" s="236"/>
      <c r="O1384" s="236"/>
      <c r="P1384" s="236"/>
      <c r="Q1384" s="236"/>
      <c r="R1384" s="236"/>
      <c r="S1384" s="236"/>
      <c r="T1384" s="236"/>
      <c r="U1384" s="236"/>
      <c r="V1384" s="236"/>
      <c r="W1384" s="236"/>
      <c r="X1384" s="236"/>
      <c r="Y1384" s="236"/>
      <c r="Z1384" s="236"/>
      <c r="AA1384" s="236"/>
      <c r="AB1384" s="236"/>
      <c r="AC1384" s="236"/>
      <c r="AD1384" s="236"/>
      <c r="AE1384" s="236"/>
      <c r="AF1384" s="236"/>
      <c r="AG1384" s="236"/>
      <c r="AH1384" s="236"/>
      <c r="AI1384" s="236"/>
      <c r="AJ1384" s="236"/>
      <c r="AK1384" s="236"/>
      <c r="AL1384" s="260" t="str">
        <f t="shared" si="178"/>
        <v>нет</v>
      </c>
      <c r="AM1384" s="260" t="str">
        <f t="shared" si="180"/>
        <v>нет</v>
      </c>
      <c r="AN1384" s="260">
        <f t="shared" si="177"/>
        <v>0</v>
      </c>
      <c r="AO1384" s="260" t="e">
        <f t="shared" si="179"/>
        <v>#VALUE!</v>
      </c>
    </row>
    <row r="1385" spans="1:41">
      <c r="A1385" s="264" t="e">
        <f t="shared" si="181"/>
        <v>#VALUE!</v>
      </c>
      <c r="B1385" s="243">
        <v>1382</v>
      </c>
      <c r="C1385" s="244"/>
      <c r="D1385" s="259" t="str">
        <f t="shared" si="174"/>
        <v/>
      </c>
      <c r="E1385" s="236"/>
      <c r="F1385" s="236"/>
      <c r="G1385" s="244"/>
      <c r="H1385" s="259" t="str">
        <f t="shared" si="175"/>
        <v/>
      </c>
      <c r="I1385" s="236"/>
      <c r="J1385" s="236"/>
      <c r="K1385" s="236"/>
      <c r="L1385" s="236"/>
      <c r="M1385" s="311">
        <f t="shared" si="176"/>
        <v>0</v>
      </c>
      <c r="N1385" s="236"/>
      <c r="O1385" s="236"/>
      <c r="P1385" s="236"/>
      <c r="Q1385" s="236"/>
      <c r="R1385" s="236"/>
      <c r="S1385" s="236"/>
      <c r="T1385" s="236"/>
      <c r="U1385" s="236"/>
      <c r="V1385" s="236"/>
      <c r="W1385" s="236"/>
      <c r="X1385" s="236"/>
      <c r="Y1385" s="236"/>
      <c r="Z1385" s="236"/>
      <c r="AA1385" s="236"/>
      <c r="AB1385" s="236"/>
      <c r="AC1385" s="236"/>
      <c r="AD1385" s="236"/>
      <c r="AE1385" s="236"/>
      <c r="AF1385" s="236"/>
      <c r="AG1385" s="236"/>
      <c r="AH1385" s="236"/>
      <c r="AI1385" s="236"/>
      <c r="AJ1385" s="236"/>
      <c r="AK1385" s="236"/>
      <c r="AL1385" s="260" t="str">
        <f t="shared" si="178"/>
        <v>нет</v>
      </c>
      <c r="AM1385" s="260" t="str">
        <f t="shared" si="180"/>
        <v>нет</v>
      </c>
      <c r="AN1385" s="260">
        <f t="shared" si="177"/>
        <v>0</v>
      </c>
      <c r="AO1385" s="260" t="e">
        <f t="shared" si="179"/>
        <v>#VALUE!</v>
      </c>
    </row>
    <row r="1386" spans="1:41">
      <c r="A1386" s="264" t="e">
        <f t="shared" si="181"/>
        <v>#VALUE!</v>
      </c>
      <c r="B1386" s="243">
        <v>1383</v>
      </c>
      <c r="C1386" s="244"/>
      <c r="D1386" s="259" t="str">
        <f t="shared" si="174"/>
        <v/>
      </c>
      <c r="E1386" s="236"/>
      <c r="F1386" s="236"/>
      <c r="G1386" s="244"/>
      <c r="H1386" s="259" t="str">
        <f t="shared" si="175"/>
        <v/>
      </c>
      <c r="I1386" s="236"/>
      <c r="J1386" s="236"/>
      <c r="K1386" s="236"/>
      <c r="L1386" s="236"/>
      <c r="M1386" s="311">
        <f t="shared" si="176"/>
        <v>0</v>
      </c>
      <c r="N1386" s="236"/>
      <c r="O1386" s="236"/>
      <c r="P1386" s="236"/>
      <c r="Q1386" s="236"/>
      <c r="R1386" s="236"/>
      <c r="S1386" s="236"/>
      <c r="T1386" s="236"/>
      <c r="U1386" s="236"/>
      <c r="V1386" s="236"/>
      <c r="W1386" s="236"/>
      <c r="X1386" s="236"/>
      <c r="Y1386" s="236"/>
      <c r="Z1386" s="236"/>
      <c r="AA1386" s="236"/>
      <c r="AB1386" s="236"/>
      <c r="AC1386" s="236"/>
      <c r="AD1386" s="236"/>
      <c r="AE1386" s="236"/>
      <c r="AF1386" s="236"/>
      <c r="AG1386" s="236"/>
      <c r="AH1386" s="236"/>
      <c r="AI1386" s="236"/>
      <c r="AJ1386" s="236"/>
      <c r="AK1386" s="236"/>
      <c r="AL1386" s="260" t="str">
        <f t="shared" si="178"/>
        <v>нет</v>
      </c>
      <c r="AM1386" s="260" t="str">
        <f t="shared" si="180"/>
        <v>нет</v>
      </c>
      <c r="AN1386" s="260">
        <f t="shared" si="177"/>
        <v>0</v>
      </c>
      <c r="AO1386" s="260" t="e">
        <f t="shared" si="179"/>
        <v>#VALUE!</v>
      </c>
    </row>
    <row r="1387" spans="1:41">
      <c r="A1387" s="264" t="e">
        <f t="shared" si="181"/>
        <v>#VALUE!</v>
      </c>
      <c r="B1387" s="243">
        <v>1384</v>
      </c>
      <c r="C1387" s="244"/>
      <c r="D1387" s="259" t="str">
        <f t="shared" si="174"/>
        <v/>
      </c>
      <c r="E1387" s="236"/>
      <c r="F1387" s="236"/>
      <c r="G1387" s="244"/>
      <c r="H1387" s="259" t="str">
        <f t="shared" si="175"/>
        <v/>
      </c>
      <c r="I1387" s="236"/>
      <c r="J1387" s="236"/>
      <c r="K1387" s="236"/>
      <c r="L1387" s="236"/>
      <c r="M1387" s="311">
        <f t="shared" si="176"/>
        <v>0</v>
      </c>
      <c r="N1387" s="236"/>
      <c r="O1387" s="236"/>
      <c r="P1387" s="236"/>
      <c r="Q1387" s="236"/>
      <c r="R1387" s="236"/>
      <c r="S1387" s="236"/>
      <c r="T1387" s="236"/>
      <c r="U1387" s="236"/>
      <c r="V1387" s="236"/>
      <c r="W1387" s="236"/>
      <c r="X1387" s="236"/>
      <c r="Y1387" s="236"/>
      <c r="Z1387" s="236"/>
      <c r="AA1387" s="236"/>
      <c r="AB1387" s="236"/>
      <c r="AC1387" s="236"/>
      <c r="AD1387" s="236"/>
      <c r="AE1387" s="236"/>
      <c r="AF1387" s="236"/>
      <c r="AG1387" s="236"/>
      <c r="AH1387" s="236"/>
      <c r="AI1387" s="236"/>
      <c r="AJ1387" s="236"/>
      <c r="AK1387" s="236"/>
      <c r="AL1387" s="260" t="str">
        <f t="shared" si="178"/>
        <v>нет</v>
      </c>
      <c r="AM1387" s="260" t="str">
        <f t="shared" si="180"/>
        <v>нет</v>
      </c>
      <c r="AN1387" s="260">
        <f t="shared" si="177"/>
        <v>0</v>
      </c>
      <c r="AO1387" s="260" t="e">
        <f t="shared" si="179"/>
        <v>#VALUE!</v>
      </c>
    </row>
    <row r="1388" spans="1:41">
      <c r="A1388" s="264" t="e">
        <f t="shared" si="181"/>
        <v>#VALUE!</v>
      </c>
      <c r="B1388" s="243">
        <v>1385</v>
      </c>
      <c r="C1388" s="244"/>
      <c r="D1388" s="259" t="str">
        <f t="shared" si="174"/>
        <v/>
      </c>
      <c r="E1388" s="236"/>
      <c r="F1388" s="236"/>
      <c r="G1388" s="244"/>
      <c r="H1388" s="259" t="str">
        <f t="shared" si="175"/>
        <v/>
      </c>
      <c r="I1388" s="236"/>
      <c r="J1388" s="236"/>
      <c r="K1388" s="236"/>
      <c r="L1388" s="236"/>
      <c r="M1388" s="311">
        <f t="shared" si="176"/>
        <v>0</v>
      </c>
      <c r="N1388" s="236"/>
      <c r="O1388" s="236"/>
      <c r="P1388" s="236"/>
      <c r="Q1388" s="236"/>
      <c r="R1388" s="236"/>
      <c r="S1388" s="236"/>
      <c r="T1388" s="236"/>
      <c r="U1388" s="236"/>
      <c r="V1388" s="236"/>
      <c r="W1388" s="236"/>
      <c r="X1388" s="236"/>
      <c r="Y1388" s="236"/>
      <c r="Z1388" s="236"/>
      <c r="AA1388" s="236"/>
      <c r="AB1388" s="236"/>
      <c r="AC1388" s="236"/>
      <c r="AD1388" s="236"/>
      <c r="AE1388" s="236"/>
      <c r="AF1388" s="236"/>
      <c r="AG1388" s="236"/>
      <c r="AH1388" s="236"/>
      <c r="AI1388" s="236"/>
      <c r="AJ1388" s="236"/>
      <c r="AK1388" s="236"/>
      <c r="AL1388" s="260" t="str">
        <f t="shared" si="178"/>
        <v>нет</v>
      </c>
      <c r="AM1388" s="260" t="str">
        <f t="shared" si="180"/>
        <v>нет</v>
      </c>
      <c r="AN1388" s="260">
        <f t="shared" si="177"/>
        <v>0</v>
      </c>
      <c r="AO1388" s="260" t="e">
        <f t="shared" si="179"/>
        <v>#VALUE!</v>
      </c>
    </row>
    <row r="1389" spans="1:41">
      <c r="A1389" s="264" t="e">
        <f t="shared" si="181"/>
        <v>#VALUE!</v>
      </c>
      <c r="B1389" s="243">
        <v>1386</v>
      </c>
      <c r="C1389" s="244"/>
      <c r="D1389" s="259" t="str">
        <f t="shared" si="174"/>
        <v/>
      </c>
      <c r="E1389" s="236"/>
      <c r="F1389" s="236"/>
      <c r="G1389" s="244"/>
      <c r="H1389" s="259" t="str">
        <f t="shared" si="175"/>
        <v/>
      </c>
      <c r="I1389" s="236"/>
      <c r="J1389" s="236"/>
      <c r="K1389" s="236"/>
      <c r="L1389" s="236"/>
      <c r="M1389" s="311">
        <f t="shared" si="176"/>
        <v>0</v>
      </c>
      <c r="N1389" s="236"/>
      <c r="O1389" s="236"/>
      <c r="P1389" s="236"/>
      <c r="Q1389" s="236"/>
      <c r="R1389" s="236"/>
      <c r="S1389" s="236"/>
      <c r="T1389" s="236"/>
      <c r="U1389" s="236"/>
      <c r="V1389" s="236"/>
      <c r="W1389" s="236"/>
      <c r="X1389" s="236"/>
      <c r="Y1389" s="236"/>
      <c r="Z1389" s="236"/>
      <c r="AA1389" s="236"/>
      <c r="AB1389" s="236"/>
      <c r="AC1389" s="236"/>
      <c r="AD1389" s="236"/>
      <c r="AE1389" s="236"/>
      <c r="AF1389" s="236"/>
      <c r="AG1389" s="236"/>
      <c r="AH1389" s="236"/>
      <c r="AI1389" s="236"/>
      <c r="AJ1389" s="236"/>
      <c r="AK1389" s="236"/>
      <c r="AL1389" s="260" t="str">
        <f t="shared" si="178"/>
        <v>нет</v>
      </c>
      <c r="AM1389" s="260" t="str">
        <f t="shared" si="180"/>
        <v>нет</v>
      </c>
      <c r="AN1389" s="260">
        <f t="shared" si="177"/>
        <v>0</v>
      </c>
      <c r="AO1389" s="260" t="e">
        <f t="shared" si="179"/>
        <v>#VALUE!</v>
      </c>
    </row>
    <row r="1390" spans="1:41">
      <c r="A1390" s="264" t="e">
        <f t="shared" si="181"/>
        <v>#VALUE!</v>
      </c>
      <c r="B1390" s="243">
        <v>1387</v>
      </c>
      <c r="C1390" s="244"/>
      <c r="D1390" s="259" t="str">
        <f t="shared" si="174"/>
        <v/>
      </c>
      <c r="E1390" s="236"/>
      <c r="F1390" s="236"/>
      <c r="G1390" s="244"/>
      <c r="H1390" s="259" t="str">
        <f t="shared" si="175"/>
        <v/>
      </c>
      <c r="I1390" s="236"/>
      <c r="J1390" s="236"/>
      <c r="K1390" s="236"/>
      <c r="L1390" s="236"/>
      <c r="M1390" s="311">
        <f t="shared" si="176"/>
        <v>0</v>
      </c>
      <c r="N1390" s="236"/>
      <c r="O1390" s="236"/>
      <c r="P1390" s="236"/>
      <c r="Q1390" s="236"/>
      <c r="R1390" s="236"/>
      <c r="S1390" s="236"/>
      <c r="T1390" s="236"/>
      <c r="U1390" s="236"/>
      <c r="V1390" s="236"/>
      <c r="W1390" s="236"/>
      <c r="X1390" s="236"/>
      <c r="Y1390" s="236"/>
      <c r="Z1390" s="236"/>
      <c r="AA1390" s="236"/>
      <c r="AB1390" s="236"/>
      <c r="AC1390" s="236"/>
      <c r="AD1390" s="236"/>
      <c r="AE1390" s="236"/>
      <c r="AF1390" s="236"/>
      <c r="AG1390" s="236"/>
      <c r="AH1390" s="236"/>
      <c r="AI1390" s="236"/>
      <c r="AJ1390" s="236"/>
      <c r="AK1390" s="236"/>
      <c r="AL1390" s="260" t="str">
        <f t="shared" si="178"/>
        <v>нет</v>
      </c>
      <c r="AM1390" s="260" t="str">
        <f t="shared" si="180"/>
        <v>нет</v>
      </c>
      <c r="AN1390" s="260">
        <f t="shared" si="177"/>
        <v>0</v>
      </c>
      <c r="AO1390" s="260" t="e">
        <f t="shared" si="179"/>
        <v>#VALUE!</v>
      </c>
    </row>
    <row r="1391" spans="1:41">
      <c r="A1391" s="264" t="e">
        <f t="shared" si="181"/>
        <v>#VALUE!</v>
      </c>
      <c r="B1391" s="243">
        <v>1388</v>
      </c>
      <c r="C1391" s="244"/>
      <c r="D1391" s="259" t="str">
        <f t="shared" si="174"/>
        <v/>
      </c>
      <c r="E1391" s="236"/>
      <c r="F1391" s="236"/>
      <c r="G1391" s="244"/>
      <c r="H1391" s="259" t="str">
        <f t="shared" si="175"/>
        <v/>
      </c>
      <c r="I1391" s="236"/>
      <c r="J1391" s="236"/>
      <c r="K1391" s="236"/>
      <c r="L1391" s="236"/>
      <c r="M1391" s="311">
        <f t="shared" si="176"/>
        <v>0</v>
      </c>
      <c r="N1391" s="236"/>
      <c r="O1391" s="236"/>
      <c r="P1391" s="236"/>
      <c r="Q1391" s="236"/>
      <c r="R1391" s="236"/>
      <c r="S1391" s="236"/>
      <c r="T1391" s="236"/>
      <c r="U1391" s="236"/>
      <c r="V1391" s="236"/>
      <c r="W1391" s="236"/>
      <c r="X1391" s="236"/>
      <c r="Y1391" s="236"/>
      <c r="Z1391" s="236"/>
      <c r="AA1391" s="236"/>
      <c r="AB1391" s="236"/>
      <c r="AC1391" s="236"/>
      <c r="AD1391" s="236"/>
      <c r="AE1391" s="236"/>
      <c r="AF1391" s="236"/>
      <c r="AG1391" s="236"/>
      <c r="AH1391" s="236"/>
      <c r="AI1391" s="236"/>
      <c r="AJ1391" s="236"/>
      <c r="AK1391" s="236"/>
      <c r="AL1391" s="260" t="str">
        <f t="shared" si="178"/>
        <v>нет</v>
      </c>
      <c r="AM1391" s="260" t="str">
        <f t="shared" si="180"/>
        <v>нет</v>
      </c>
      <c r="AN1391" s="260">
        <f t="shared" si="177"/>
        <v>0</v>
      </c>
      <c r="AO1391" s="260" t="e">
        <f t="shared" si="179"/>
        <v>#VALUE!</v>
      </c>
    </row>
    <row r="1392" spans="1:41">
      <c r="A1392" s="264" t="e">
        <f t="shared" si="181"/>
        <v>#VALUE!</v>
      </c>
      <c r="B1392" s="243">
        <v>1389</v>
      </c>
      <c r="C1392" s="244"/>
      <c r="D1392" s="259" t="str">
        <f t="shared" si="174"/>
        <v/>
      </c>
      <c r="E1392" s="236"/>
      <c r="F1392" s="236"/>
      <c r="G1392" s="244"/>
      <c r="H1392" s="259" t="str">
        <f t="shared" si="175"/>
        <v/>
      </c>
      <c r="I1392" s="236"/>
      <c r="J1392" s="236"/>
      <c r="K1392" s="236"/>
      <c r="L1392" s="236"/>
      <c r="M1392" s="311">
        <f t="shared" si="176"/>
        <v>0</v>
      </c>
      <c r="N1392" s="236"/>
      <c r="O1392" s="236"/>
      <c r="P1392" s="236"/>
      <c r="Q1392" s="236"/>
      <c r="R1392" s="236"/>
      <c r="S1392" s="236"/>
      <c r="T1392" s="236"/>
      <c r="U1392" s="236"/>
      <c r="V1392" s="236"/>
      <c r="W1392" s="236"/>
      <c r="X1392" s="236"/>
      <c r="Y1392" s="236"/>
      <c r="Z1392" s="236"/>
      <c r="AA1392" s="236"/>
      <c r="AB1392" s="236"/>
      <c r="AC1392" s="236"/>
      <c r="AD1392" s="236"/>
      <c r="AE1392" s="236"/>
      <c r="AF1392" s="236"/>
      <c r="AG1392" s="236"/>
      <c r="AH1392" s="236"/>
      <c r="AI1392" s="236"/>
      <c r="AJ1392" s="236"/>
      <c r="AK1392" s="236"/>
      <c r="AL1392" s="260" t="str">
        <f t="shared" si="178"/>
        <v>нет</v>
      </c>
      <c r="AM1392" s="260" t="str">
        <f t="shared" si="180"/>
        <v>нет</v>
      </c>
      <c r="AN1392" s="260">
        <f t="shared" si="177"/>
        <v>0</v>
      </c>
      <c r="AO1392" s="260" t="e">
        <f t="shared" si="179"/>
        <v>#VALUE!</v>
      </c>
    </row>
    <row r="1393" spans="1:41">
      <c r="A1393" s="264" t="e">
        <f t="shared" si="181"/>
        <v>#VALUE!</v>
      </c>
      <c r="B1393" s="243">
        <v>1390</v>
      </c>
      <c r="C1393" s="244"/>
      <c r="D1393" s="259" t="str">
        <f t="shared" si="174"/>
        <v/>
      </c>
      <c r="E1393" s="236"/>
      <c r="F1393" s="236"/>
      <c r="G1393" s="244"/>
      <c r="H1393" s="259" t="str">
        <f t="shared" si="175"/>
        <v/>
      </c>
      <c r="I1393" s="236"/>
      <c r="J1393" s="236"/>
      <c r="K1393" s="236"/>
      <c r="L1393" s="236"/>
      <c r="M1393" s="311">
        <f t="shared" si="176"/>
        <v>0</v>
      </c>
      <c r="N1393" s="236"/>
      <c r="O1393" s="236"/>
      <c r="P1393" s="236"/>
      <c r="Q1393" s="236"/>
      <c r="R1393" s="236"/>
      <c r="S1393" s="236"/>
      <c r="T1393" s="236"/>
      <c r="U1393" s="236"/>
      <c r="V1393" s="236"/>
      <c r="W1393" s="236"/>
      <c r="X1393" s="236"/>
      <c r="Y1393" s="236"/>
      <c r="Z1393" s="236"/>
      <c r="AA1393" s="236"/>
      <c r="AB1393" s="236"/>
      <c r="AC1393" s="236"/>
      <c r="AD1393" s="236"/>
      <c r="AE1393" s="236"/>
      <c r="AF1393" s="236"/>
      <c r="AG1393" s="236"/>
      <c r="AH1393" s="236"/>
      <c r="AI1393" s="236"/>
      <c r="AJ1393" s="236"/>
      <c r="AK1393" s="236"/>
      <c r="AL1393" s="260" t="str">
        <f t="shared" si="178"/>
        <v>нет</v>
      </c>
      <c r="AM1393" s="260" t="str">
        <f t="shared" si="180"/>
        <v>нет</v>
      </c>
      <c r="AN1393" s="260">
        <f t="shared" si="177"/>
        <v>0</v>
      </c>
      <c r="AO1393" s="260" t="e">
        <f t="shared" si="179"/>
        <v>#VALUE!</v>
      </c>
    </row>
    <row r="1394" spans="1:41">
      <c r="A1394" s="264" t="e">
        <f t="shared" si="181"/>
        <v>#VALUE!</v>
      </c>
      <c r="B1394" s="243">
        <v>1391</v>
      </c>
      <c r="C1394" s="244"/>
      <c r="D1394" s="259" t="str">
        <f t="shared" si="174"/>
        <v/>
      </c>
      <c r="E1394" s="236"/>
      <c r="F1394" s="236"/>
      <c r="G1394" s="244"/>
      <c r="H1394" s="259" t="str">
        <f t="shared" si="175"/>
        <v/>
      </c>
      <c r="I1394" s="236"/>
      <c r="J1394" s="236"/>
      <c r="K1394" s="236"/>
      <c r="L1394" s="236"/>
      <c r="M1394" s="311">
        <f t="shared" si="176"/>
        <v>0</v>
      </c>
      <c r="N1394" s="236"/>
      <c r="O1394" s="236"/>
      <c r="P1394" s="236"/>
      <c r="Q1394" s="236"/>
      <c r="R1394" s="236"/>
      <c r="S1394" s="236"/>
      <c r="T1394" s="236"/>
      <c r="U1394" s="236"/>
      <c r="V1394" s="236"/>
      <c r="W1394" s="236"/>
      <c r="X1394" s="236"/>
      <c r="Y1394" s="236"/>
      <c r="Z1394" s="236"/>
      <c r="AA1394" s="236"/>
      <c r="AB1394" s="236"/>
      <c r="AC1394" s="236"/>
      <c r="AD1394" s="236"/>
      <c r="AE1394" s="236"/>
      <c r="AF1394" s="236"/>
      <c r="AG1394" s="236"/>
      <c r="AH1394" s="236"/>
      <c r="AI1394" s="236"/>
      <c r="AJ1394" s="236"/>
      <c r="AK1394" s="236"/>
      <c r="AL1394" s="260" t="str">
        <f t="shared" si="178"/>
        <v>нет</v>
      </c>
      <c r="AM1394" s="260" t="str">
        <f t="shared" si="180"/>
        <v>нет</v>
      </c>
      <c r="AN1394" s="260">
        <f t="shared" si="177"/>
        <v>0</v>
      </c>
      <c r="AO1394" s="260" t="e">
        <f t="shared" si="179"/>
        <v>#VALUE!</v>
      </c>
    </row>
    <row r="1395" spans="1:41">
      <c r="A1395" s="264" t="e">
        <f t="shared" si="181"/>
        <v>#VALUE!</v>
      </c>
      <c r="B1395" s="243">
        <v>1392</v>
      </c>
      <c r="C1395" s="244"/>
      <c r="D1395" s="259" t="str">
        <f t="shared" si="174"/>
        <v/>
      </c>
      <c r="E1395" s="236"/>
      <c r="F1395" s="236"/>
      <c r="G1395" s="244"/>
      <c r="H1395" s="259" t="str">
        <f t="shared" si="175"/>
        <v/>
      </c>
      <c r="I1395" s="236"/>
      <c r="J1395" s="236"/>
      <c r="K1395" s="236"/>
      <c r="L1395" s="236"/>
      <c r="M1395" s="311">
        <f t="shared" si="176"/>
        <v>0</v>
      </c>
      <c r="N1395" s="236"/>
      <c r="O1395" s="236"/>
      <c r="P1395" s="236"/>
      <c r="Q1395" s="236"/>
      <c r="R1395" s="236"/>
      <c r="S1395" s="236"/>
      <c r="T1395" s="236"/>
      <c r="U1395" s="236"/>
      <c r="V1395" s="236"/>
      <c r="W1395" s="236"/>
      <c r="X1395" s="236"/>
      <c r="Y1395" s="236"/>
      <c r="Z1395" s="236"/>
      <c r="AA1395" s="236"/>
      <c r="AB1395" s="236"/>
      <c r="AC1395" s="236"/>
      <c r="AD1395" s="236"/>
      <c r="AE1395" s="236"/>
      <c r="AF1395" s="236"/>
      <c r="AG1395" s="236"/>
      <c r="AH1395" s="236"/>
      <c r="AI1395" s="236"/>
      <c r="AJ1395" s="236"/>
      <c r="AK1395" s="236"/>
      <c r="AL1395" s="260" t="str">
        <f t="shared" si="178"/>
        <v>нет</v>
      </c>
      <c r="AM1395" s="260" t="str">
        <f t="shared" si="180"/>
        <v>нет</v>
      </c>
      <c r="AN1395" s="260">
        <f t="shared" si="177"/>
        <v>0</v>
      </c>
      <c r="AO1395" s="260" t="e">
        <f t="shared" si="179"/>
        <v>#VALUE!</v>
      </c>
    </row>
    <row r="1396" spans="1:41">
      <c r="A1396" s="264" t="e">
        <f t="shared" si="181"/>
        <v>#VALUE!</v>
      </c>
      <c r="B1396" s="243">
        <v>1393</v>
      </c>
      <c r="C1396" s="244"/>
      <c r="D1396" s="259" t="str">
        <f t="shared" si="174"/>
        <v/>
      </c>
      <c r="E1396" s="236"/>
      <c r="F1396" s="236"/>
      <c r="G1396" s="244"/>
      <c r="H1396" s="259" t="str">
        <f t="shared" si="175"/>
        <v/>
      </c>
      <c r="I1396" s="236"/>
      <c r="J1396" s="236"/>
      <c r="K1396" s="236"/>
      <c r="L1396" s="236"/>
      <c r="M1396" s="311">
        <f t="shared" si="176"/>
        <v>0</v>
      </c>
      <c r="N1396" s="236"/>
      <c r="O1396" s="236"/>
      <c r="P1396" s="236"/>
      <c r="Q1396" s="236"/>
      <c r="R1396" s="236"/>
      <c r="S1396" s="236"/>
      <c r="T1396" s="236"/>
      <c r="U1396" s="236"/>
      <c r="V1396" s="236"/>
      <c r="W1396" s="236"/>
      <c r="X1396" s="236"/>
      <c r="Y1396" s="236"/>
      <c r="Z1396" s="236"/>
      <c r="AA1396" s="236"/>
      <c r="AB1396" s="236"/>
      <c r="AC1396" s="236"/>
      <c r="AD1396" s="236"/>
      <c r="AE1396" s="236"/>
      <c r="AF1396" s="236"/>
      <c r="AG1396" s="236"/>
      <c r="AH1396" s="236"/>
      <c r="AI1396" s="236"/>
      <c r="AJ1396" s="236"/>
      <c r="AK1396" s="236"/>
      <c r="AL1396" s="260" t="str">
        <f t="shared" si="178"/>
        <v>нет</v>
      </c>
      <c r="AM1396" s="260" t="str">
        <f t="shared" si="180"/>
        <v>нет</v>
      </c>
      <c r="AN1396" s="260">
        <f t="shared" si="177"/>
        <v>0</v>
      </c>
      <c r="AO1396" s="260" t="e">
        <f t="shared" si="179"/>
        <v>#VALUE!</v>
      </c>
    </row>
    <row r="1397" spans="1:41">
      <c r="A1397" s="264" t="e">
        <f t="shared" si="181"/>
        <v>#VALUE!</v>
      </c>
      <c r="B1397" s="243">
        <v>1394</v>
      </c>
      <c r="C1397" s="244"/>
      <c r="D1397" s="259" t="str">
        <f t="shared" si="174"/>
        <v/>
      </c>
      <c r="E1397" s="236"/>
      <c r="F1397" s="236"/>
      <c r="G1397" s="244"/>
      <c r="H1397" s="259" t="str">
        <f t="shared" si="175"/>
        <v/>
      </c>
      <c r="I1397" s="236"/>
      <c r="J1397" s="236"/>
      <c r="K1397" s="236"/>
      <c r="L1397" s="236"/>
      <c r="M1397" s="311">
        <f t="shared" si="176"/>
        <v>0</v>
      </c>
      <c r="N1397" s="236"/>
      <c r="O1397" s="236"/>
      <c r="P1397" s="236"/>
      <c r="Q1397" s="236"/>
      <c r="R1397" s="236"/>
      <c r="S1397" s="236"/>
      <c r="T1397" s="236"/>
      <c r="U1397" s="236"/>
      <c r="V1397" s="236"/>
      <c r="W1397" s="236"/>
      <c r="X1397" s="236"/>
      <c r="Y1397" s="236"/>
      <c r="Z1397" s="236"/>
      <c r="AA1397" s="236"/>
      <c r="AB1397" s="236"/>
      <c r="AC1397" s="236"/>
      <c r="AD1397" s="236"/>
      <c r="AE1397" s="236"/>
      <c r="AF1397" s="236"/>
      <c r="AG1397" s="236"/>
      <c r="AH1397" s="236"/>
      <c r="AI1397" s="236"/>
      <c r="AJ1397" s="236"/>
      <c r="AK1397" s="236"/>
      <c r="AL1397" s="260" t="str">
        <f t="shared" si="178"/>
        <v>нет</v>
      </c>
      <c r="AM1397" s="260" t="str">
        <f t="shared" si="180"/>
        <v>нет</v>
      </c>
      <c r="AN1397" s="260">
        <f t="shared" si="177"/>
        <v>0</v>
      </c>
      <c r="AO1397" s="260" t="e">
        <f t="shared" si="179"/>
        <v>#VALUE!</v>
      </c>
    </row>
    <row r="1398" spans="1:41">
      <c r="A1398" s="264" t="e">
        <f t="shared" si="181"/>
        <v>#VALUE!</v>
      </c>
      <c r="B1398" s="243">
        <v>1395</v>
      </c>
      <c r="C1398" s="244"/>
      <c r="D1398" s="259" t="str">
        <f t="shared" si="174"/>
        <v/>
      </c>
      <c r="E1398" s="236"/>
      <c r="F1398" s="236"/>
      <c r="G1398" s="244"/>
      <c r="H1398" s="259" t="str">
        <f t="shared" si="175"/>
        <v/>
      </c>
      <c r="I1398" s="236"/>
      <c r="J1398" s="236"/>
      <c r="K1398" s="236"/>
      <c r="L1398" s="236"/>
      <c r="M1398" s="311">
        <f t="shared" si="176"/>
        <v>0</v>
      </c>
      <c r="N1398" s="236"/>
      <c r="O1398" s="236"/>
      <c r="P1398" s="236"/>
      <c r="Q1398" s="236"/>
      <c r="R1398" s="236"/>
      <c r="S1398" s="236"/>
      <c r="T1398" s="236"/>
      <c r="U1398" s="236"/>
      <c r="V1398" s="236"/>
      <c r="W1398" s="236"/>
      <c r="X1398" s="236"/>
      <c r="Y1398" s="236"/>
      <c r="Z1398" s="236"/>
      <c r="AA1398" s="236"/>
      <c r="AB1398" s="236"/>
      <c r="AC1398" s="236"/>
      <c r="AD1398" s="236"/>
      <c r="AE1398" s="236"/>
      <c r="AF1398" s="236"/>
      <c r="AG1398" s="236"/>
      <c r="AH1398" s="236"/>
      <c r="AI1398" s="236"/>
      <c r="AJ1398" s="236"/>
      <c r="AK1398" s="236"/>
      <c r="AL1398" s="260" t="str">
        <f t="shared" si="178"/>
        <v>нет</v>
      </c>
      <c r="AM1398" s="260" t="str">
        <f t="shared" si="180"/>
        <v>нет</v>
      </c>
      <c r="AN1398" s="260">
        <f t="shared" si="177"/>
        <v>0</v>
      </c>
      <c r="AO1398" s="260" t="e">
        <f t="shared" si="179"/>
        <v>#VALUE!</v>
      </c>
    </row>
    <row r="1399" spans="1:41">
      <c r="A1399" s="264" t="e">
        <f t="shared" si="181"/>
        <v>#VALUE!</v>
      </c>
      <c r="B1399" s="243">
        <v>1396</v>
      </c>
      <c r="C1399" s="244"/>
      <c r="D1399" s="259" t="str">
        <f t="shared" si="174"/>
        <v/>
      </c>
      <c r="E1399" s="236"/>
      <c r="F1399" s="236"/>
      <c r="G1399" s="244"/>
      <c r="H1399" s="259" t="str">
        <f t="shared" si="175"/>
        <v/>
      </c>
      <c r="I1399" s="236"/>
      <c r="J1399" s="236"/>
      <c r="K1399" s="236"/>
      <c r="L1399" s="236"/>
      <c r="M1399" s="311">
        <f t="shared" si="176"/>
        <v>0</v>
      </c>
      <c r="N1399" s="236"/>
      <c r="O1399" s="236"/>
      <c r="P1399" s="236"/>
      <c r="Q1399" s="236"/>
      <c r="R1399" s="236"/>
      <c r="S1399" s="236"/>
      <c r="T1399" s="236"/>
      <c r="U1399" s="236"/>
      <c r="V1399" s="236"/>
      <c r="W1399" s="236"/>
      <c r="X1399" s="236"/>
      <c r="Y1399" s="236"/>
      <c r="Z1399" s="236"/>
      <c r="AA1399" s="236"/>
      <c r="AB1399" s="236"/>
      <c r="AC1399" s="236"/>
      <c r="AD1399" s="236"/>
      <c r="AE1399" s="236"/>
      <c r="AF1399" s="236"/>
      <c r="AG1399" s="236"/>
      <c r="AH1399" s="236"/>
      <c r="AI1399" s="236"/>
      <c r="AJ1399" s="236"/>
      <c r="AK1399" s="236"/>
      <c r="AL1399" s="260" t="str">
        <f t="shared" si="178"/>
        <v>нет</v>
      </c>
      <c r="AM1399" s="260" t="str">
        <f t="shared" si="180"/>
        <v>нет</v>
      </c>
      <c r="AN1399" s="260">
        <f t="shared" si="177"/>
        <v>0</v>
      </c>
      <c r="AO1399" s="260" t="e">
        <f t="shared" si="179"/>
        <v>#VALUE!</v>
      </c>
    </row>
    <row r="1400" spans="1:41">
      <c r="A1400" s="264" t="e">
        <f t="shared" si="181"/>
        <v>#VALUE!</v>
      </c>
      <c r="B1400" s="243">
        <v>1397</v>
      </c>
      <c r="C1400" s="244"/>
      <c r="D1400" s="259" t="str">
        <f t="shared" si="174"/>
        <v/>
      </c>
      <c r="E1400" s="236"/>
      <c r="F1400" s="236"/>
      <c r="G1400" s="244"/>
      <c r="H1400" s="259" t="str">
        <f t="shared" si="175"/>
        <v/>
      </c>
      <c r="I1400" s="236"/>
      <c r="J1400" s="236"/>
      <c r="K1400" s="236"/>
      <c r="L1400" s="236"/>
      <c r="M1400" s="311">
        <f t="shared" si="176"/>
        <v>0</v>
      </c>
      <c r="N1400" s="236"/>
      <c r="O1400" s="236"/>
      <c r="P1400" s="236"/>
      <c r="Q1400" s="236"/>
      <c r="R1400" s="236"/>
      <c r="S1400" s="236"/>
      <c r="T1400" s="236"/>
      <c r="U1400" s="236"/>
      <c r="V1400" s="236"/>
      <c r="W1400" s="236"/>
      <c r="X1400" s="236"/>
      <c r="Y1400" s="236"/>
      <c r="Z1400" s="236"/>
      <c r="AA1400" s="236"/>
      <c r="AB1400" s="236"/>
      <c r="AC1400" s="236"/>
      <c r="AD1400" s="236"/>
      <c r="AE1400" s="236"/>
      <c r="AF1400" s="236"/>
      <c r="AG1400" s="236"/>
      <c r="AH1400" s="236"/>
      <c r="AI1400" s="236"/>
      <c r="AJ1400" s="236"/>
      <c r="AK1400" s="236"/>
      <c r="AL1400" s="260" t="str">
        <f t="shared" si="178"/>
        <v>нет</v>
      </c>
      <c r="AM1400" s="260" t="str">
        <f t="shared" si="180"/>
        <v>нет</v>
      </c>
      <c r="AN1400" s="260">
        <f t="shared" si="177"/>
        <v>0</v>
      </c>
      <c r="AO1400" s="260" t="e">
        <f t="shared" si="179"/>
        <v>#VALUE!</v>
      </c>
    </row>
    <row r="1401" spans="1:41">
      <c r="A1401" s="264" t="e">
        <f t="shared" si="181"/>
        <v>#VALUE!</v>
      </c>
      <c r="B1401" s="243">
        <v>1398</v>
      </c>
      <c r="C1401" s="244"/>
      <c r="D1401" s="259" t="str">
        <f t="shared" si="174"/>
        <v/>
      </c>
      <c r="E1401" s="236"/>
      <c r="F1401" s="236"/>
      <c r="G1401" s="244"/>
      <c r="H1401" s="259" t="str">
        <f t="shared" si="175"/>
        <v/>
      </c>
      <c r="I1401" s="236"/>
      <c r="J1401" s="236"/>
      <c r="K1401" s="236"/>
      <c r="L1401" s="236"/>
      <c r="M1401" s="311">
        <f t="shared" si="176"/>
        <v>0</v>
      </c>
      <c r="N1401" s="236"/>
      <c r="O1401" s="236"/>
      <c r="P1401" s="236"/>
      <c r="Q1401" s="236"/>
      <c r="R1401" s="236"/>
      <c r="S1401" s="236"/>
      <c r="T1401" s="236"/>
      <c r="U1401" s="236"/>
      <c r="V1401" s="236"/>
      <c r="W1401" s="236"/>
      <c r="X1401" s="236"/>
      <c r="Y1401" s="236"/>
      <c r="Z1401" s="236"/>
      <c r="AA1401" s="236"/>
      <c r="AB1401" s="236"/>
      <c r="AC1401" s="236"/>
      <c r="AD1401" s="236"/>
      <c r="AE1401" s="236"/>
      <c r="AF1401" s="236"/>
      <c r="AG1401" s="236"/>
      <c r="AH1401" s="236"/>
      <c r="AI1401" s="236"/>
      <c r="AJ1401" s="236"/>
      <c r="AK1401" s="236"/>
      <c r="AL1401" s="260" t="str">
        <f t="shared" si="178"/>
        <v>нет</v>
      </c>
      <c r="AM1401" s="260" t="str">
        <f t="shared" si="180"/>
        <v>нет</v>
      </c>
      <c r="AN1401" s="260">
        <f t="shared" si="177"/>
        <v>0</v>
      </c>
      <c r="AO1401" s="260" t="e">
        <f t="shared" si="179"/>
        <v>#VALUE!</v>
      </c>
    </row>
    <row r="1402" spans="1:41">
      <c r="A1402" s="264" t="e">
        <f t="shared" si="181"/>
        <v>#VALUE!</v>
      </c>
      <c r="B1402" s="243">
        <v>1399</v>
      </c>
      <c r="C1402" s="244"/>
      <c r="D1402" s="259" t="str">
        <f t="shared" si="174"/>
        <v/>
      </c>
      <c r="E1402" s="236"/>
      <c r="F1402" s="236"/>
      <c r="G1402" s="244"/>
      <c r="H1402" s="259" t="str">
        <f t="shared" si="175"/>
        <v/>
      </c>
      <c r="I1402" s="236"/>
      <c r="J1402" s="236"/>
      <c r="K1402" s="236"/>
      <c r="L1402" s="236"/>
      <c r="M1402" s="311">
        <f t="shared" si="176"/>
        <v>0</v>
      </c>
      <c r="N1402" s="236"/>
      <c r="O1402" s="236"/>
      <c r="P1402" s="236"/>
      <c r="Q1402" s="236"/>
      <c r="R1402" s="236"/>
      <c r="S1402" s="236"/>
      <c r="T1402" s="236"/>
      <c r="U1402" s="236"/>
      <c r="V1402" s="236"/>
      <c r="W1402" s="236"/>
      <c r="X1402" s="236"/>
      <c r="Y1402" s="236"/>
      <c r="Z1402" s="236"/>
      <c r="AA1402" s="236"/>
      <c r="AB1402" s="236"/>
      <c r="AC1402" s="236"/>
      <c r="AD1402" s="236"/>
      <c r="AE1402" s="236"/>
      <c r="AF1402" s="236"/>
      <c r="AG1402" s="236"/>
      <c r="AH1402" s="236"/>
      <c r="AI1402" s="236"/>
      <c r="AJ1402" s="236"/>
      <c r="AK1402" s="236"/>
      <c r="AL1402" s="260" t="str">
        <f t="shared" si="178"/>
        <v>нет</v>
      </c>
      <c r="AM1402" s="260" t="str">
        <f t="shared" si="180"/>
        <v>нет</v>
      </c>
      <c r="AN1402" s="260">
        <f t="shared" si="177"/>
        <v>0</v>
      </c>
      <c r="AO1402" s="260" t="e">
        <f t="shared" si="179"/>
        <v>#VALUE!</v>
      </c>
    </row>
    <row r="1403" spans="1:41">
      <c r="A1403" s="264" t="e">
        <f t="shared" si="181"/>
        <v>#VALUE!</v>
      </c>
      <c r="B1403" s="243">
        <v>1400</v>
      </c>
      <c r="C1403" s="244"/>
      <c r="D1403" s="259" t="str">
        <f t="shared" si="174"/>
        <v/>
      </c>
      <c r="E1403" s="236"/>
      <c r="F1403" s="236"/>
      <c r="G1403" s="244"/>
      <c r="H1403" s="259" t="str">
        <f t="shared" si="175"/>
        <v/>
      </c>
      <c r="I1403" s="236"/>
      <c r="J1403" s="236"/>
      <c r="K1403" s="236"/>
      <c r="L1403" s="236"/>
      <c r="M1403" s="311">
        <f t="shared" si="176"/>
        <v>0</v>
      </c>
      <c r="N1403" s="236"/>
      <c r="O1403" s="236"/>
      <c r="P1403" s="236"/>
      <c r="Q1403" s="236"/>
      <c r="R1403" s="236"/>
      <c r="S1403" s="236"/>
      <c r="T1403" s="236"/>
      <c r="U1403" s="236"/>
      <c r="V1403" s="236"/>
      <c r="W1403" s="236"/>
      <c r="X1403" s="236"/>
      <c r="Y1403" s="236"/>
      <c r="Z1403" s="236"/>
      <c r="AA1403" s="236"/>
      <c r="AB1403" s="236"/>
      <c r="AC1403" s="236"/>
      <c r="AD1403" s="236"/>
      <c r="AE1403" s="236"/>
      <c r="AF1403" s="236"/>
      <c r="AG1403" s="236"/>
      <c r="AH1403" s="236"/>
      <c r="AI1403" s="236"/>
      <c r="AJ1403" s="236"/>
      <c r="AK1403" s="236"/>
      <c r="AL1403" s="260" t="str">
        <f t="shared" si="178"/>
        <v>нет</v>
      </c>
      <c r="AM1403" s="260" t="str">
        <f t="shared" si="180"/>
        <v>нет</v>
      </c>
      <c r="AN1403" s="260">
        <f t="shared" si="177"/>
        <v>0</v>
      </c>
      <c r="AO1403" s="260" t="e">
        <f t="shared" si="179"/>
        <v>#VALUE!</v>
      </c>
    </row>
    <row r="1404" spans="1:41">
      <c r="A1404" s="264" t="e">
        <f t="shared" si="181"/>
        <v>#VALUE!</v>
      </c>
      <c r="B1404" s="243">
        <v>1401</v>
      </c>
      <c r="C1404" s="244"/>
      <c r="D1404" s="259" t="str">
        <f t="shared" si="174"/>
        <v/>
      </c>
      <c r="E1404" s="236"/>
      <c r="F1404" s="236"/>
      <c r="G1404" s="244"/>
      <c r="H1404" s="259" t="str">
        <f t="shared" si="175"/>
        <v/>
      </c>
      <c r="I1404" s="236"/>
      <c r="J1404" s="236"/>
      <c r="K1404" s="236"/>
      <c r="L1404" s="236"/>
      <c r="M1404" s="311">
        <f t="shared" si="176"/>
        <v>0</v>
      </c>
      <c r="N1404" s="236"/>
      <c r="O1404" s="236"/>
      <c r="P1404" s="236"/>
      <c r="Q1404" s="236"/>
      <c r="R1404" s="236"/>
      <c r="S1404" s="236"/>
      <c r="T1404" s="236"/>
      <c r="U1404" s="236"/>
      <c r="V1404" s="236"/>
      <c r="W1404" s="236"/>
      <c r="X1404" s="236"/>
      <c r="Y1404" s="236"/>
      <c r="Z1404" s="236"/>
      <c r="AA1404" s="236"/>
      <c r="AB1404" s="236"/>
      <c r="AC1404" s="236"/>
      <c r="AD1404" s="236"/>
      <c r="AE1404" s="236"/>
      <c r="AF1404" s="236"/>
      <c r="AG1404" s="236"/>
      <c r="AH1404" s="236"/>
      <c r="AI1404" s="236"/>
      <c r="AJ1404" s="236"/>
      <c r="AK1404" s="236"/>
      <c r="AL1404" s="260" t="str">
        <f t="shared" si="178"/>
        <v>нет</v>
      </c>
      <c r="AM1404" s="260" t="str">
        <f t="shared" si="180"/>
        <v>нет</v>
      </c>
      <c r="AN1404" s="260">
        <f t="shared" si="177"/>
        <v>0</v>
      </c>
      <c r="AO1404" s="260" t="e">
        <f t="shared" si="179"/>
        <v>#VALUE!</v>
      </c>
    </row>
    <row r="1405" spans="1:41">
      <c r="A1405" s="264" t="e">
        <f t="shared" si="181"/>
        <v>#VALUE!</v>
      </c>
      <c r="B1405" s="243">
        <v>1402</v>
      </c>
      <c r="C1405" s="244"/>
      <c r="D1405" s="259" t="str">
        <f t="shared" si="174"/>
        <v/>
      </c>
      <c r="E1405" s="236"/>
      <c r="F1405" s="236"/>
      <c r="G1405" s="244"/>
      <c r="H1405" s="259" t="str">
        <f t="shared" si="175"/>
        <v/>
      </c>
      <c r="I1405" s="236"/>
      <c r="J1405" s="236"/>
      <c r="K1405" s="236"/>
      <c r="L1405" s="236"/>
      <c r="M1405" s="311">
        <f t="shared" si="176"/>
        <v>0</v>
      </c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  <c r="AD1405" s="236"/>
      <c r="AE1405" s="236"/>
      <c r="AF1405" s="236"/>
      <c r="AG1405" s="236"/>
      <c r="AH1405" s="236"/>
      <c r="AI1405" s="236"/>
      <c r="AJ1405" s="236"/>
      <c r="AK1405" s="236"/>
      <c r="AL1405" s="260" t="str">
        <f t="shared" si="178"/>
        <v>нет</v>
      </c>
      <c r="AM1405" s="260" t="str">
        <f t="shared" si="180"/>
        <v>нет</v>
      </c>
      <c r="AN1405" s="260">
        <f t="shared" si="177"/>
        <v>0</v>
      </c>
      <c r="AO1405" s="260" t="e">
        <f t="shared" si="179"/>
        <v>#VALUE!</v>
      </c>
    </row>
    <row r="1406" spans="1:41">
      <c r="A1406" s="264" t="e">
        <f t="shared" si="181"/>
        <v>#VALUE!</v>
      </c>
      <c r="B1406" s="243">
        <v>1403</v>
      </c>
      <c r="C1406" s="244"/>
      <c r="D1406" s="259" t="str">
        <f t="shared" si="174"/>
        <v/>
      </c>
      <c r="E1406" s="236"/>
      <c r="F1406" s="236"/>
      <c r="G1406" s="244"/>
      <c r="H1406" s="259" t="str">
        <f t="shared" si="175"/>
        <v/>
      </c>
      <c r="I1406" s="236"/>
      <c r="J1406" s="236"/>
      <c r="K1406" s="236"/>
      <c r="L1406" s="236"/>
      <c r="M1406" s="311">
        <f t="shared" si="176"/>
        <v>0</v>
      </c>
      <c r="N1406" s="236"/>
      <c r="O1406" s="236"/>
      <c r="P1406" s="236"/>
      <c r="Q1406" s="236"/>
      <c r="R1406" s="236"/>
      <c r="S1406" s="236"/>
      <c r="T1406" s="236"/>
      <c r="U1406" s="236"/>
      <c r="V1406" s="236"/>
      <c r="W1406" s="236"/>
      <c r="X1406" s="236"/>
      <c r="Y1406" s="236"/>
      <c r="Z1406" s="236"/>
      <c r="AA1406" s="236"/>
      <c r="AB1406" s="236"/>
      <c r="AC1406" s="236"/>
      <c r="AD1406" s="236"/>
      <c r="AE1406" s="236"/>
      <c r="AF1406" s="236"/>
      <c r="AG1406" s="236"/>
      <c r="AH1406" s="236"/>
      <c r="AI1406" s="236"/>
      <c r="AJ1406" s="236"/>
      <c r="AK1406" s="236"/>
      <c r="AL1406" s="260" t="str">
        <f t="shared" si="178"/>
        <v>нет</v>
      </c>
      <c r="AM1406" s="260" t="str">
        <f t="shared" si="180"/>
        <v>нет</v>
      </c>
      <c r="AN1406" s="260">
        <f t="shared" si="177"/>
        <v>0</v>
      </c>
      <c r="AO1406" s="260" t="e">
        <f t="shared" si="179"/>
        <v>#VALUE!</v>
      </c>
    </row>
    <row r="1407" spans="1:41">
      <c r="A1407" s="264" t="e">
        <f t="shared" si="181"/>
        <v>#VALUE!</v>
      </c>
      <c r="B1407" s="243">
        <v>1404</v>
      </c>
      <c r="C1407" s="244"/>
      <c r="D1407" s="259" t="str">
        <f t="shared" ref="D1407:D1470" si="182">IFERROR(VLOOKUP(C1407,msu,2,0),"")</f>
        <v/>
      </c>
      <c r="E1407" s="236"/>
      <c r="F1407" s="236"/>
      <c r="G1407" s="244"/>
      <c r="H1407" s="259" t="str">
        <f t="shared" ref="H1407:H1470" si="183">IFERROR(VLOOKUP(G1407,oo,2,0),"")</f>
        <v/>
      </c>
      <c r="I1407" s="236"/>
      <c r="J1407" s="236"/>
      <c r="K1407" s="236"/>
      <c r="L1407" s="236"/>
      <c r="M1407" s="311">
        <f t="shared" ref="M1407:M1470" si="184">COUNTA(N1407:AK1407)</f>
        <v>0</v>
      </c>
      <c r="N1407" s="236"/>
      <c r="O1407" s="236"/>
      <c r="P1407" s="236"/>
      <c r="Q1407" s="236"/>
      <c r="R1407" s="236"/>
      <c r="S1407" s="236"/>
      <c r="T1407" s="236"/>
      <c r="U1407" s="236"/>
      <c r="V1407" s="236"/>
      <c r="W1407" s="236"/>
      <c r="X1407" s="236"/>
      <c r="Y1407" s="236"/>
      <c r="Z1407" s="236"/>
      <c r="AA1407" s="236"/>
      <c r="AB1407" s="236"/>
      <c r="AC1407" s="236"/>
      <c r="AD1407" s="236"/>
      <c r="AE1407" s="236"/>
      <c r="AF1407" s="236"/>
      <c r="AG1407" s="236"/>
      <c r="AH1407" s="236"/>
      <c r="AI1407" s="236"/>
      <c r="AJ1407" s="236"/>
      <c r="AK1407" s="236"/>
      <c r="AL1407" s="260" t="str">
        <f t="shared" si="178"/>
        <v>нет</v>
      </c>
      <c r="AM1407" s="260" t="str">
        <f t="shared" si="180"/>
        <v>нет</v>
      </c>
      <c r="AN1407" s="260">
        <f t="shared" ref="AN1407:AN1470" si="185">COUNTIF(N1407:AK1407,"призер")+COUNTIF(N1407:AK1407,"победитель")</f>
        <v>0</v>
      </c>
      <c r="AO1407" s="260" t="e">
        <f t="shared" si="179"/>
        <v>#VALUE!</v>
      </c>
    </row>
    <row r="1408" spans="1:41">
      <c r="A1408" s="264" t="e">
        <f t="shared" si="181"/>
        <v>#VALUE!</v>
      </c>
      <c r="B1408" s="243">
        <v>1405</v>
      </c>
      <c r="C1408" s="244"/>
      <c r="D1408" s="259" t="str">
        <f t="shared" si="182"/>
        <v/>
      </c>
      <c r="E1408" s="236"/>
      <c r="F1408" s="236"/>
      <c r="G1408" s="244"/>
      <c r="H1408" s="259" t="str">
        <f t="shared" si="183"/>
        <v/>
      </c>
      <c r="I1408" s="236"/>
      <c r="J1408" s="236"/>
      <c r="K1408" s="236"/>
      <c r="L1408" s="236"/>
      <c r="M1408" s="311">
        <f t="shared" si="184"/>
        <v>0</v>
      </c>
      <c r="N1408" s="236"/>
      <c r="O1408" s="236"/>
      <c r="P1408" s="236"/>
      <c r="Q1408" s="236"/>
      <c r="R1408" s="236"/>
      <c r="S1408" s="236"/>
      <c r="T1408" s="236"/>
      <c r="U1408" s="236"/>
      <c r="V1408" s="236"/>
      <c r="W1408" s="236"/>
      <c r="X1408" s="236"/>
      <c r="Y1408" s="236"/>
      <c r="Z1408" s="236"/>
      <c r="AA1408" s="236"/>
      <c r="AB1408" s="236"/>
      <c r="AC1408" s="236"/>
      <c r="AD1408" s="236"/>
      <c r="AE1408" s="236"/>
      <c r="AF1408" s="236"/>
      <c r="AG1408" s="236"/>
      <c r="AH1408" s="236"/>
      <c r="AI1408" s="236"/>
      <c r="AJ1408" s="236"/>
      <c r="AK1408" s="236"/>
      <c r="AL1408" s="260" t="str">
        <f t="shared" si="178"/>
        <v>нет</v>
      </c>
      <c r="AM1408" s="260" t="str">
        <f t="shared" si="180"/>
        <v>нет</v>
      </c>
      <c r="AN1408" s="260">
        <f t="shared" si="185"/>
        <v>0</v>
      </c>
      <c r="AO1408" s="260" t="e">
        <f t="shared" si="179"/>
        <v>#VALUE!</v>
      </c>
    </row>
    <row r="1409" spans="1:41">
      <c r="A1409" s="264" t="e">
        <f t="shared" si="181"/>
        <v>#VALUE!</v>
      </c>
      <c r="B1409" s="243">
        <v>1406</v>
      </c>
      <c r="C1409" s="244"/>
      <c r="D1409" s="259" t="str">
        <f t="shared" si="182"/>
        <v/>
      </c>
      <c r="E1409" s="236"/>
      <c r="F1409" s="236"/>
      <c r="G1409" s="244"/>
      <c r="H1409" s="259" t="str">
        <f t="shared" si="183"/>
        <v/>
      </c>
      <c r="I1409" s="236"/>
      <c r="J1409" s="236"/>
      <c r="K1409" s="236"/>
      <c r="L1409" s="236"/>
      <c r="M1409" s="311">
        <f t="shared" si="184"/>
        <v>0</v>
      </c>
      <c r="N1409" s="236"/>
      <c r="O1409" s="236"/>
      <c r="P1409" s="236"/>
      <c r="Q1409" s="236"/>
      <c r="R1409" s="236"/>
      <c r="S1409" s="236"/>
      <c r="T1409" s="236"/>
      <c r="U1409" s="236"/>
      <c r="V1409" s="236"/>
      <c r="W1409" s="236"/>
      <c r="X1409" s="236"/>
      <c r="Y1409" s="236"/>
      <c r="Z1409" s="236"/>
      <c r="AA1409" s="236"/>
      <c r="AB1409" s="236"/>
      <c r="AC1409" s="236"/>
      <c r="AD1409" s="236"/>
      <c r="AE1409" s="236"/>
      <c r="AF1409" s="236"/>
      <c r="AG1409" s="236"/>
      <c r="AH1409" s="236"/>
      <c r="AI1409" s="236"/>
      <c r="AJ1409" s="236"/>
      <c r="AK1409" s="236"/>
      <c r="AL1409" s="260" t="str">
        <f t="shared" si="178"/>
        <v>нет</v>
      </c>
      <c r="AM1409" s="260" t="str">
        <f t="shared" si="180"/>
        <v>нет</v>
      </c>
      <c r="AN1409" s="260">
        <f t="shared" si="185"/>
        <v>0</v>
      </c>
      <c r="AO1409" s="260" t="e">
        <f t="shared" si="179"/>
        <v>#VALUE!</v>
      </c>
    </row>
    <row r="1410" spans="1:41">
      <c r="A1410" s="264" t="e">
        <f t="shared" si="181"/>
        <v>#VALUE!</v>
      </c>
      <c r="B1410" s="243">
        <v>1407</v>
      </c>
      <c r="C1410" s="244"/>
      <c r="D1410" s="259" t="str">
        <f t="shared" si="182"/>
        <v/>
      </c>
      <c r="E1410" s="236"/>
      <c r="F1410" s="236"/>
      <c r="G1410" s="244"/>
      <c r="H1410" s="259" t="str">
        <f t="shared" si="183"/>
        <v/>
      </c>
      <c r="I1410" s="236"/>
      <c r="J1410" s="236"/>
      <c r="K1410" s="236"/>
      <c r="L1410" s="236"/>
      <c r="M1410" s="311">
        <f t="shared" si="184"/>
        <v>0</v>
      </c>
      <c r="N1410" s="236"/>
      <c r="O1410" s="236"/>
      <c r="P1410" s="236"/>
      <c r="Q1410" s="236"/>
      <c r="R1410" s="236"/>
      <c r="S1410" s="236"/>
      <c r="T1410" s="236"/>
      <c r="U1410" s="236"/>
      <c r="V1410" s="236"/>
      <c r="W1410" s="236"/>
      <c r="X1410" s="236"/>
      <c r="Y1410" s="236"/>
      <c r="Z1410" s="236"/>
      <c r="AA1410" s="236"/>
      <c r="AB1410" s="236"/>
      <c r="AC1410" s="236"/>
      <c r="AD1410" s="236"/>
      <c r="AE1410" s="236"/>
      <c r="AF1410" s="236"/>
      <c r="AG1410" s="236"/>
      <c r="AH1410" s="236"/>
      <c r="AI1410" s="236"/>
      <c r="AJ1410" s="236"/>
      <c r="AK1410" s="236"/>
      <c r="AL1410" s="260" t="str">
        <f t="shared" si="178"/>
        <v>нет</v>
      </c>
      <c r="AM1410" s="260" t="str">
        <f t="shared" si="180"/>
        <v>нет</v>
      </c>
      <c r="AN1410" s="260">
        <f t="shared" si="185"/>
        <v>0</v>
      </c>
      <c r="AO1410" s="260" t="e">
        <f t="shared" si="179"/>
        <v>#VALUE!</v>
      </c>
    </row>
    <row r="1411" spans="1:41">
      <c r="A1411" s="264" t="e">
        <f t="shared" si="181"/>
        <v>#VALUE!</v>
      </c>
      <c r="B1411" s="243">
        <v>1408</v>
      </c>
      <c r="C1411" s="244"/>
      <c r="D1411" s="259" t="str">
        <f t="shared" si="182"/>
        <v/>
      </c>
      <c r="E1411" s="236"/>
      <c r="F1411" s="236"/>
      <c r="G1411" s="244"/>
      <c r="H1411" s="259" t="str">
        <f t="shared" si="183"/>
        <v/>
      </c>
      <c r="I1411" s="236"/>
      <c r="J1411" s="236"/>
      <c r="K1411" s="236"/>
      <c r="L1411" s="236"/>
      <c r="M1411" s="311">
        <f t="shared" si="184"/>
        <v>0</v>
      </c>
      <c r="N1411" s="236"/>
      <c r="O1411" s="236"/>
      <c r="P1411" s="236"/>
      <c r="Q1411" s="236"/>
      <c r="R1411" s="236"/>
      <c r="S1411" s="236"/>
      <c r="T1411" s="236"/>
      <c r="U1411" s="236"/>
      <c r="V1411" s="236"/>
      <c r="W1411" s="236"/>
      <c r="X1411" s="236"/>
      <c r="Y1411" s="236"/>
      <c r="Z1411" s="236"/>
      <c r="AA1411" s="236"/>
      <c r="AB1411" s="236"/>
      <c r="AC1411" s="236"/>
      <c r="AD1411" s="236"/>
      <c r="AE1411" s="236"/>
      <c r="AF1411" s="236"/>
      <c r="AG1411" s="236"/>
      <c r="AH1411" s="236"/>
      <c r="AI1411" s="236"/>
      <c r="AJ1411" s="236"/>
      <c r="AK1411" s="236"/>
      <c r="AL1411" s="260" t="str">
        <f t="shared" si="178"/>
        <v>нет</v>
      </c>
      <c r="AM1411" s="260" t="str">
        <f t="shared" si="180"/>
        <v>нет</v>
      </c>
      <c r="AN1411" s="260">
        <f t="shared" si="185"/>
        <v>0</v>
      </c>
      <c r="AO1411" s="260" t="e">
        <f t="shared" si="179"/>
        <v>#VALUE!</v>
      </c>
    </row>
    <row r="1412" spans="1:41">
      <c r="A1412" s="264" t="e">
        <f t="shared" si="181"/>
        <v>#VALUE!</v>
      </c>
      <c r="B1412" s="243">
        <v>1409</v>
      </c>
      <c r="C1412" s="244"/>
      <c r="D1412" s="259" t="str">
        <f t="shared" si="182"/>
        <v/>
      </c>
      <c r="E1412" s="236"/>
      <c r="F1412" s="236"/>
      <c r="G1412" s="244"/>
      <c r="H1412" s="259" t="str">
        <f t="shared" si="183"/>
        <v/>
      </c>
      <c r="I1412" s="236"/>
      <c r="J1412" s="236"/>
      <c r="K1412" s="236"/>
      <c r="L1412" s="236"/>
      <c r="M1412" s="311">
        <f t="shared" si="184"/>
        <v>0</v>
      </c>
      <c r="N1412" s="236"/>
      <c r="O1412" s="236"/>
      <c r="P1412" s="236"/>
      <c r="Q1412" s="236"/>
      <c r="R1412" s="236"/>
      <c r="S1412" s="236"/>
      <c r="T1412" s="236"/>
      <c r="U1412" s="236"/>
      <c r="V1412" s="236"/>
      <c r="W1412" s="236"/>
      <c r="X1412" s="236"/>
      <c r="Y1412" s="236"/>
      <c r="Z1412" s="236"/>
      <c r="AA1412" s="236"/>
      <c r="AB1412" s="236"/>
      <c r="AC1412" s="236"/>
      <c r="AD1412" s="236"/>
      <c r="AE1412" s="236"/>
      <c r="AF1412" s="236"/>
      <c r="AG1412" s="236"/>
      <c r="AH1412" s="236"/>
      <c r="AI1412" s="236"/>
      <c r="AJ1412" s="236"/>
      <c r="AK1412" s="236"/>
      <c r="AL1412" s="260" t="str">
        <f t="shared" si="178"/>
        <v>нет</v>
      </c>
      <c r="AM1412" s="260" t="str">
        <f t="shared" si="180"/>
        <v>нет</v>
      </c>
      <c r="AN1412" s="260">
        <f t="shared" si="185"/>
        <v>0</v>
      </c>
      <c r="AO1412" s="260" t="e">
        <f t="shared" si="179"/>
        <v>#VALUE!</v>
      </c>
    </row>
    <row r="1413" spans="1:41">
      <c r="A1413" s="264" t="e">
        <f t="shared" si="181"/>
        <v>#VALUE!</v>
      </c>
      <c r="B1413" s="243">
        <v>1410</v>
      </c>
      <c r="C1413" s="244"/>
      <c r="D1413" s="259" t="str">
        <f t="shared" si="182"/>
        <v/>
      </c>
      <c r="E1413" s="236"/>
      <c r="F1413" s="236"/>
      <c r="G1413" s="244"/>
      <c r="H1413" s="259" t="str">
        <f t="shared" si="183"/>
        <v/>
      </c>
      <c r="I1413" s="236"/>
      <c r="J1413" s="236"/>
      <c r="K1413" s="236"/>
      <c r="L1413" s="236"/>
      <c r="M1413" s="311">
        <f t="shared" si="184"/>
        <v>0</v>
      </c>
      <c r="N1413" s="236"/>
      <c r="O1413" s="236"/>
      <c r="P1413" s="236"/>
      <c r="Q1413" s="236"/>
      <c r="R1413" s="236"/>
      <c r="S1413" s="236"/>
      <c r="T1413" s="236"/>
      <c r="U1413" s="236"/>
      <c r="V1413" s="236"/>
      <c r="W1413" s="236"/>
      <c r="X1413" s="236"/>
      <c r="Y1413" s="236"/>
      <c r="Z1413" s="236"/>
      <c r="AA1413" s="236"/>
      <c r="AB1413" s="236"/>
      <c r="AC1413" s="236"/>
      <c r="AD1413" s="236"/>
      <c r="AE1413" s="236"/>
      <c r="AF1413" s="236"/>
      <c r="AG1413" s="236"/>
      <c r="AH1413" s="236"/>
      <c r="AI1413" s="236"/>
      <c r="AJ1413" s="236"/>
      <c r="AK1413" s="236"/>
      <c r="AL1413" s="260" t="str">
        <f t="shared" ref="AL1413:AL1476" si="186">IF($I1413&lt;5,"нет",IF($I1413&gt;9,"нет","да"))</f>
        <v>нет</v>
      </c>
      <c r="AM1413" s="260" t="str">
        <f t="shared" si="180"/>
        <v>нет</v>
      </c>
      <c r="AN1413" s="260">
        <f t="shared" si="185"/>
        <v>0</v>
      </c>
      <c r="AO1413" s="260" t="e">
        <f t="shared" ref="AO1413:AO1476" si="187">IF(LEN(G1413)=5,LEFT(G1413,1)+100,LEFT(G1413,2)+100)</f>
        <v>#VALUE!</v>
      </c>
    </row>
    <row r="1414" spans="1:41">
      <c r="A1414" s="264" t="e">
        <f t="shared" si="181"/>
        <v>#VALUE!</v>
      </c>
      <c r="B1414" s="243">
        <v>1411</v>
      </c>
      <c r="C1414" s="244"/>
      <c r="D1414" s="259" t="str">
        <f t="shared" si="182"/>
        <v/>
      </c>
      <c r="E1414" s="236"/>
      <c r="F1414" s="236"/>
      <c r="G1414" s="244"/>
      <c r="H1414" s="259" t="str">
        <f t="shared" si="183"/>
        <v/>
      </c>
      <c r="I1414" s="236"/>
      <c r="J1414" s="236"/>
      <c r="K1414" s="236"/>
      <c r="L1414" s="236"/>
      <c r="M1414" s="311">
        <f t="shared" si="184"/>
        <v>0</v>
      </c>
      <c r="N1414" s="236"/>
      <c r="O1414" s="236"/>
      <c r="P1414" s="236"/>
      <c r="Q1414" s="236"/>
      <c r="R1414" s="236"/>
      <c r="S1414" s="236"/>
      <c r="T1414" s="236"/>
      <c r="U1414" s="236"/>
      <c r="V1414" s="236"/>
      <c r="W1414" s="236"/>
      <c r="X1414" s="236"/>
      <c r="Y1414" s="236"/>
      <c r="Z1414" s="236"/>
      <c r="AA1414" s="236"/>
      <c r="AB1414" s="236"/>
      <c r="AC1414" s="236"/>
      <c r="AD1414" s="236"/>
      <c r="AE1414" s="236"/>
      <c r="AF1414" s="236"/>
      <c r="AG1414" s="236"/>
      <c r="AH1414" s="236"/>
      <c r="AI1414" s="236"/>
      <c r="AJ1414" s="236"/>
      <c r="AK1414" s="236"/>
      <c r="AL1414" s="260" t="str">
        <f t="shared" si="186"/>
        <v>нет</v>
      </c>
      <c r="AM1414" s="260" t="str">
        <f t="shared" ref="AM1414:AM1477" si="188">IF($I1414&lt;=9,"нет","да")</f>
        <v>нет</v>
      </c>
      <c r="AN1414" s="260">
        <f t="shared" si="185"/>
        <v>0</v>
      </c>
      <c r="AO1414" s="260" t="e">
        <f t="shared" si="187"/>
        <v>#VALUE!</v>
      </c>
    </row>
    <row r="1415" spans="1:41">
      <c r="A1415" s="264" t="e">
        <f t="shared" si="181"/>
        <v>#VALUE!</v>
      </c>
      <c r="B1415" s="243">
        <v>1412</v>
      </c>
      <c r="C1415" s="244"/>
      <c r="D1415" s="259" t="str">
        <f t="shared" si="182"/>
        <v/>
      </c>
      <c r="E1415" s="236"/>
      <c r="F1415" s="236"/>
      <c r="G1415" s="244"/>
      <c r="H1415" s="259" t="str">
        <f t="shared" si="183"/>
        <v/>
      </c>
      <c r="I1415" s="236"/>
      <c r="J1415" s="236"/>
      <c r="K1415" s="236"/>
      <c r="L1415" s="236"/>
      <c r="M1415" s="311">
        <f t="shared" si="184"/>
        <v>0</v>
      </c>
      <c r="N1415" s="236"/>
      <c r="O1415" s="236"/>
      <c r="P1415" s="236"/>
      <c r="Q1415" s="236"/>
      <c r="R1415" s="236"/>
      <c r="S1415" s="236"/>
      <c r="T1415" s="236"/>
      <c r="U1415" s="236"/>
      <c r="V1415" s="236"/>
      <c r="W1415" s="236"/>
      <c r="X1415" s="236"/>
      <c r="Y1415" s="236"/>
      <c r="Z1415" s="236"/>
      <c r="AA1415" s="236"/>
      <c r="AB1415" s="236"/>
      <c r="AC1415" s="236"/>
      <c r="AD1415" s="236"/>
      <c r="AE1415" s="236"/>
      <c r="AF1415" s="236"/>
      <c r="AG1415" s="236"/>
      <c r="AH1415" s="236"/>
      <c r="AI1415" s="236"/>
      <c r="AJ1415" s="236"/>
      <c r="AK1415" s="236"/>
      <c r="AL1415" s="260" t="str">
        <f t="shared" si="186"/>
        <v>нет</v>
      </c>
      <c r="AM1415" s="260" t="str">
        <f t="shared" si="188"/>
        <v>нет</v>
      </c>
      <c r="AN1415" s="260">
        <f t="shared" si="185"/>
        <v>0</v>
      </c>
      <c r="AO1415" s="260" t="e">
        <f t="shared" si="187"/>
        <v>#VALUE!</v>
      </c>
    </row>
    <row r="1416" spans="1:41">
      <c r="A1416" s="264" t="e">
        <f t="shared" ref="A1416:A1479" si="189">IF($AO1416=$C1416, "Код_ОО+МСУ_верно", "Требуется проверка кода ОО или МСУ, кроме 101, 102,103")</f>
        <v>#VALUE!</v>
      </c>
      <c r="B1416" s="243">
        <v>1413</v>
      </c>
      <c r="C1416" s="244"/>
      <c r="D1416" s="259" t="str">
        <f t="shared" si="182"/>
        <v/>
      </c>
      <c r="E1416" s="236"/>
      <c r="F1416" s="236"/>
      <c r="G1416" s="244"/>
      <c r="H1416" s="259" t="str">
        <f t="shared" si="183"/>
        <v/>
      </c>
      <c r="I1416" s="236"/>
      <c r="J1416" s="236"/>
      <c r="K1416" s="236"/>
      <c r="L1416" s="236"/>
      <c r="M1416" s="311">
        <f t="shared" si="184"/>
        <v>0</v>
      </c>
      <c r="N1416" s="236"/>
      <c r="O1416" s="236"/>
      <c r="P1416" s="236"/>
      <c r="Q1416" s="236"/>
      <c r="R1416" s="236"/>
      <c r="S1416" s="236"/>
      <c r="T1416" s="236"/>
      <c r="U1416" s="236"/>
      <c r="V1416" s="236"/>
      <c r="W1416" s="236"/>
      <c r="X1416" s="236"/>
      <c r="Y1416" s="236"/>
      <c r="Z1416" s="236"/>
      <c r="AA1416" s="236"/>
      <c r="AB1416" s="236"/>
      <c r="AC1416" s="236"/>
      <c r="AD1416" s="236"/>
      <c r="AE1416" s="236"/>
      <c r="AF1416" s="236"/>
      <c r="AG1416" s="236"/>
      <c r="AH1416" s="236"/>
      <c r="AI1416" s="236"/>
      <c r="AJ1416" s="236"/>
      <c r="AK1416" s="236"/>
      <c r="AL1416" s="260" t="str">
        <f t="shared" si="186"/>
        <v>нет</v>
      </c>
      <c r="AM1416" s="260" t="str">
        <f t="shared" si="188"/>
        <v>нет</v>
      </c>
      <c r="AN1416" s="260">
        <f t="shared" si="185"/>
        <v>0</v>
      </c>
      <c r="AO1416" s="260" t="e">
        <f t="shared" si="187"/>
        <v>#VALUE!</v>
      </c>
    </row>
    <row r="1417" spans="1:41">
      <c r="A1417" s="264" t="e">
        <f t="shared" si="189"/>
        <v>#VALUE!</v>
      </c>
      <c r="B1417" s="243">
        <v>1414</v>
      </c>
      <c r="C1417" s="244"/>
      <c r="D1417" s="259" t="str">
        <f t="shared" si="182"/>
        <v/>
      </c>
      <c r="E1417" s="236"/>
      <c r="F1417" s="236"/>
      <c r="G1417" s="244"/>
      <c r="H1417" s="259" t="str">
        <f t="shared" si="183"/>
        <v/>
      </c>
      <c r="I1417" s="236"/>
      <c r="J1417" s="236"/>
      <c r="K1417" s="236"/>
      <c r="L1417" s="236"/>
      <c r="M1417" s="311">
        <f t="shared" si="184"/>
        <v>0</v>
      </c>
      <c r="N1417" s="236"/>
      <c r="O1417" s="236"/>
      <c r="P1417" s="236"/>
      <c r="Q1417" s="236"/>
      <c r="R1417" s="236"/>
      <c r="S1417" s="236"/>
      <c r="T1417" s="236"/>
      <c r="U1417" s="236"/>
      <c r="V1417" s="236"/>
      <c r="W1417" s="236"/>
      <c r="X1417" s="236"/>
      <c r="Y1417" s="236"/>
      <c r="Z1417" s="236"/>
      <c r="AA1417" s="236"/>
      <c r="AB1417" s="236"/>
      <c r="AC1417" s="236"/>
      <c r="AD1417" s="236"/>
      <c r="AE1417" s="236"/>
      <c r="AF1417" s="236"/>
      <c r="AG1417" s="236"/>
      <c r="AH1417" s="236"/>
      <c r="AI1417" s="236"/>
      <c r="AJ1417" s="236"/>
      <c r="AK1417" s="236"/>
      <c r="AL1417" s="260" t="str">
        <f t="shared" si="186"/>
        <v>нет</v>
      </c>
      <c r="AM1417" s="260" t="str">
        <f t="shared" si="188"/>
        <v>нет</v>
      </c>
      <c r="AN1417" s="260">
        <f t="shared" si="185"/>
        <v>0</v>
      </c>
      <c r="AO1417" s="260" t="e">
        <f t="shared" si="187"/>
        <v>#VALUE!</v>
      </c>
    </row>
    <row r="1418" spans="1:41">
      <c r="A1418" s="264" t="e">
        <f t="shared" si="189"/>
        <v>#VALUE!</v>
      </c>
      <c r="B1418" s="243">
        <v>1415</v>
      </c>
      <c r="C1418" s="244"/>
      <c r="D1418" s="259" t="str">
        <f t="shared" si="182"/>
        <v/>
      </c>
      <c r="E1418" s="236"/>
      <c r="F1418" s="236"/>
      <c r="G1418" s="244"/>
      <c r="H1418" s="259" t="str">
        <f t="shared" si="183"/>
        <v/>
      </c>
      <c r="I1418" s="236"/>
      <c r="J1418" s="236"/>
      <c r="K1418" s="236"/>
      <c r="L1418" s="236"/>
      <c r="M1418" s="311">
        <f t="shared" si="184"/>
        <v>0</v>
      </c>
      <c r="N1418" s="236"/>
      <c r="O1418" s="236"/>
      <c r="P1418" s="236"/>
      <c r="Q1418" s="236"/>
      <c r="R1418" s="236"/>
      <c r="S1418" s="236"/>
      <c r="T1418" s="236"/>
      <c r="U1418" s="236"/>
      <c r="V1418" s="236"/>
      <c r="W1418" s="236"/>
      <c r="X1418" s="236"/>
      <c r="Y1418" s="236"/>
      <c r="Z1418" s="236"/>
      <c r="AA1418" s="236"/>
      <c r="AB1418" s="236"/>
      <c r="AC1418" s="236"/>
      <c r="AD1418" s="236"/>
      <c r="AE1418" s="236"/>
      <c r="AF1418" s="236"/>
      <c r="AG1418" s="236"/>
      <c r="AH1418" s="236"/>
      <c r="AI1418" s="236"/>
      <c r="AJ1418" s="236"/>
      <c r="AK1418" s="236"/>
      <c r="AL1418" s="260" t="str">
        <f t="shared" si="186"/>
        <v>нет</v>
      </c>
      <c r="AM1418" s="260" t="str">
        <f t="shared" si="188"/>
        <v>нет</v>
      </c>
      <c r="AN1418" s="260">
        <f t="shared" si="185"/>
        <v>0</v>
      </c>
      <c r="AO1418" s="260" t="e">
        <f t="shared" si="187"/>
        <v>#VALUE!</v>
      </c>
    </row>
    <row r="1419" spans="1:41">
      <c r="A1419" s="264" t="e">
        <f t="shared" si="189"/>
        <v>#VALUE!</v>
      </c>
      <c r="B1419" s="243">
        <v>1416</v>
      </c>
      <c r="C1419" s="244"/>
      <c r="D1419" s="259" t="str">
        <f t="shared" si="182"/>
        <v/>
      </c>
      <c r="E1419" s="236"/>
      <c r="F1419" s="236"/>
      <c r="G1419" s="244"/>
      <c r="H1419" s="259" t="str">
        <f t="shared" si="183"/>
        <v/>
      </c>
      <c r="I1419" s="236"/>
      <c r="J1419" s="236"/>
      <c r="K1419" s="236"/>
      <c r="L1419" s="236"/>
      <c r="M1419" s="311">
        <f t="shared" si="184"/>
        <v>0</v>
      </c>
      <c r="N1419" s="236"/>
      <c r="O1419" s="236"/>
      <c r="P1419" s="236"/>
      <c r="Q1419" s="236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B1419" s="236"/>
      <c r="AC1419" s="236"/>
      <c r="AD1419" s="236"/>
      <c r="AE1419" s="236"/>
      <c r="AF1419" s="236"/>
      <c r="AG1419" s="236"/>
      <c r="AH1419" s="236"/>
      <c r="AI1419" s="236"/>
      <c r="AJ1419" s="236"/>
      <c r="AK1419" s="236"/>
      <c r="AL1419" s="260" t="str">
        <f t="shared" si="186"/>
        <v>нет</v>
      </c>
      <c r="AM1419" s="260" t="str">
        <f t="shared" si="188"/>
        <v>нет</v>
      </c>
      <c r="AN1419" s="260">
        <f t="shared" si="185"/>
        <v>0</v>
      </c>
      <c r="AO1419" s="260" t="e">
        <f t="shared" si="187"/>
        <v>#VALUE!</v>
      </c>
    </row>
    <row r="1420" spans="1:41">
      <c r="A1420" s="264" t="e">
        <f t="shared" si="189"/>
        <v>#VALUE!</v>
      </c>
      <c r="B1420" s="243">
        <v>1417</v>
      </c>
      <c r="C1420" s="244"/>
      <c r="D1420" s="259" t="str">
        <f t="shared" si="182"/>
        <v/>
      </c>
      <c r="E1420" s="236"/>
      <c r="F1420" s="236"/>
      <c r="G1420" s="244"/>
      <c r="H1420" s="259" t="str">
        <f t="shared" si="183"/>
        <v/>
      </c>
      <c r="I1420" s="236"/>
      <c r="J1420" s="236"/>
      <c r="K1420" s="236"/>
      <c r="L1420" s="236"/>
      <c r="M1420" s="311">
        <f t="shared" si="184"/>
        <v>0</v>
      </c>
      <c r="N1420" s="236"/>
      <c r="O1420" s="236"/>
      <c r="P1420" s="236"/>
      <c r="Q1420" s="236"/>
      <c r="R1420" s="236"/>
      <c r="S1420" s="236"/>
      <c r="T1420" s="236"/>
      <c r="U1420" s="236"/>
      <c r="V1420" s="236"/>
      <c r="W1420" s="236"/>
      <c r="X1420" s="236"/>
      <c r="Y1420" s="236"/>
      <c r="Z1420" s="236"/>
      <c r="AA1420" s="236"/>
      <c r="AB1420" s="236"/>
      <c r="AC1420" s="236"/>
      <c r="AD1420" s="236"/>
      <c r="AE1420" s="236"/>
      <c r="AF1420" s="236"/>
      <c r="AG1420" s="236"/>
      <c r="AH1420" s="236"/>
      <c r="AI1420" s="236"/>
      <c r="AJ1420" s="236"/>
      <c r="AK1420" s="236"/>
      <c r="AL1420" s="260" t="str">
        <f t="shared" si="186"/>
        <v>нет</v>
      </c>
      <c r="AM1420" s="260" t="str">
        <f t="shared" si="188"/>
        <v>нет</v>
      </c>
      <c r="AN1420" s="260">
        <f t="shared" si="185"/>
        <v>0</v>
      </c>
      <c r="AO1420" s="260" t="e">
        <f t="shared" si="187"/>
        <v>#VALUE!</v>
      </c>
    </row>
    <row r="1421" spans="1:41">
      <c r="A1421" s="264" t="e">
        <f t="shared" si="189"/>
        <v>#VALUE!</v>
      </c>
      <c r="B1421" s="243">
        <v>1418</v>
      </c>
      <c r="C1421" s="244"/>
      <c r="D1421" s="259" t="str">
        <f t="shared" si="182"/>
        <v/>
      </c>
      <c r="E1421" s="236"/>
      <c r="F1421" s="236"/>
      <c r="G1421" s="244"/>
      <c r="H1421" s="259" t="str">
        <f t="shared" si="183"/>
        <v/>
      </c>
      <c r="I1421" s="236"/>
      <c r="J1421" s="236"/>
      <c r="K1421" s="236"/>
      <c r="L1421" s="236"/>
      <c r="M1421" s="311">
        <f t="shared" si="184"/>
        <v>0</v>
      </c>
      <c r="N1421" s="236"/>
      <c r="O1421" s="236"/>
      <c r="P1421" s="236"/>
      <c r="Q1421" s="236"/>
      <c r="R1421" s="236"/>
      <c r="S1421" s="236"/>
      <c r="T1421" s="236"/>
      <c r="U1421" s="236"/>
      <c r="V1421" s="236"/>
      <c r="W1421" s="236"/>
      <c r="X1421" s="236"/>
      <c r="Y1421" s="236"/>
      <c r="Z1421" s="236"/>
      <c r="AA1421" s="236"/>
      <c r="AB1421" s="236"/>
      <c r="AC1421" s="236"/>
      <c r="AD1421" s="236"/>
      <c r="AE1421" s="236"/>
      <c r="AF1421" s="236"/>
      <c r="AG1421" s="236"/>
      <c r="AH1421" s="236"/>
      <c r="AI1421" s="236"/>
      <c r="AJ1421" s="236"/>
      <c r="AK1421" s="236"/>
      <c r="AL1421" s="260" t="str">
        <f t="shared" si="186"/>
        <v>нет</v>
      </c>
      <c r="AM1421" s="260" t="str">
        <f t="shared" si="188"/>
        <v>нет</v>
      </c>
      <c r="AN1421" s="260">
        <f t="shared" si="185"/>
        <v>0</v>
      </c>
      <c r="AO1421" s="260" t="e">
        <f t="shared" si="187"/>
        <v>#VALUE!</v>
      </c>
    </row>
    <row r="1422" spans="1:41">
      <c r="A1422" s="264" t="e">
        <f t="shared" si="189"/>
        <v>#VALUE!</v>
      </c>
      <c r="B1422" s="243">
        <v>1419</v>
      </c>
      <c r="C1422" s="244"/>
      <c r="D1422" s="259" t="str">
        <f t="shared" si="182"/>
        <v/>
      </c>
      <c r="E1422" s="236"/>
      <c r="F1422" s="236"/>
      <c r="G1422" s="244"/>
      <c r="H1422" s="259" t="str">
        <f t="shared" si="183"/>
        <v/>
      </c>
      <c r="I1422" s="236"/>
      <c r="J1422" s="236"/>
      <c r="K1422" s="236"/>
      <c r="L1422" s="236"/>
      <c r="M1422" s="311">
        <f t="shared" si="184"/>
        <v>0</v>
      </c>
      <c r="N1422" s="236"/>
      <c r="O1422" s="236"/>
      <c r="P1422" s="236"/>
      <c r="Q1422" s="236"/>
      <c r="R1422" s="236"/>
      <c r="S1422" s="236"/>
      <c r="T1422" s="236"/>
      <c r="U1422" s="236"/>
      <c r="V1422" s="236"/>
      <c r="W1422" s="236"/>
      <c r="X1422" s="236"/>
      <c r="Y1422" s="236"/>
      <c r="Z1422" s="236"/>
      <c r="AA1422" s="236"/>
      <c r="AB1422" s="236"/>
      <c r="AC1422" s="236"/>
      <c r="AD1422" s="236"/>
      <c r="AE1422" s="236"/>
      <c r="AF1422" s="236"/>
      <c r="AG1422" s="236"/>
      <c r="AH1422" s="236"/>
      <c r="AI1422" s="236"/>
      <c r="AJ1422" s="236"/>
      <c r="AK1422" s="236"/>
      <c r="AL1422" s="260" t="str">
        <f t="shared" si="186"/>
        <v>нет</v>
      </c>
      <c r="AM1422" s="260" t="str">
        <f t="shared" si="188"/>
        <v>нет</v>
      </c>
      <c r="AN1422" s="260">
        <f t="shared" si="185"/>
        <v>0</v>
      </c>
      <c r="AO1422" s="260" t="e">
        <f t="shared" si="187"/>
        <v>#VALUE!</v>
      </c>
    </row>
    <row r="1423" spans="1:41">
      <c r="A1423" s="264" t="e">
        <f t="shared" si="189"/>
        <v>#VALUE!</v>
      </c>
      <c r="B1423" s="243">
        <v>1420</v>
      </c>
      <c r="C1423" s="244"/>
      <c r="D1423" s="259" t="str">
        <f t="shared" si="182"/>
        <v/>
      </c>
      <c r="E1423" s="236"/>
      <c r="F1423" s="236"/>
      <c r="G1423" s="244"/>
      <c r="H1423" s="259" t="str">
        <f t="shared" si="183"/>
        <v/>
      </c>
      <c r="I1423" s="236"/>
      <c r="J1423" s="236"/>
      <c r="K1423" s="236"/>
      <c r="L1423" s="236"/>
      <c r="M1423" s="311">
        <f t="shared" si="184"/>
        <v>0</v>
      </c>
      <c r="N1423" s="236"/>
      <c r="O1423" s="236"/>
      <c r="P1423" s="236"/>
      <c r="Q1423" s="236"/>
      <c r="R1423" s="236"/>
      <c r="S1423" s="236"/>
      <c r="T1423" s="236"/>
      <c r="U1423" s="236"/>
      <c r="V1423" s="236"/>
      <c r="W1423" s="236"/>
      <c r="X1423" s="236"/>
      <c r="Y1423" s="236"/>
      <c r="Z1423" s="236"/>
      <c r="AA1423" s="236"/>
      <c r="AB1423" s="236"/>
      <c r="AC1423" s="236"/>
      <c r="AD1423" s="236"/>
      <c r="AE1423" s="236"/>
      <c r="AF1423" s="236"/>
      <c r="AG1423" s="236"/>
      <c r="AH1423" s="236"/>
      <c r="AI1423" s="236"/>
      <c r="AJ1423" s="236"/>
      <c r="AK1423" s="236"/>
      <c r="AL1423" s="260" t="str">
        <f t="shared" si="186"/>
        <v>нет</v>
      </c>
      <c r="AM1423" s="260" t="str">
        <f t="shared" si="188"/>
        <v>нет</v>
      </c>
      <c r="AN1423" s="260">
        <f t="shared" si="185"/>
        <v>0</v>
      </c>
      <c r="AO1423" s="260" t="e">
        <f t="shared" si="187"/>
        <v>#VALUE!</v>
      </c>
    </row>
    <row r="1424" spans="1:41">
      <c r="A1424" s="264" t="e">
        <f t="shared" si="189"/>
        <v>#VALUE!</v>
      </c>
      <c r="B1424" s="243">
        <v>1421</v>
      </c>
      <c r="C1424" s="244"/>
      <c r="D1424" s="259" t="str">
        <f t="shared" si="182"/>
        <v/>
      </c>
      <c r="E1424" s="236"/>
      <c r="F1424" s="236"/>
      <c r="G1424" s="244"/>
      <c r="H1424" s="259" t="str">
        <f t="shared" si="183"/>
        <v/>
      </c>
      <c r="I1424" s="236"/>
      <c r="J1424" s="236"/>
      <c r="K1424" s="236"/>
      <c r="L1424" s="236"/>
      <c r="M1424" s="311">
        <f t="shared" si="184"/>
        <v>0</v>
      </c>
      <c r="N1424" s="236"/>
      <c r="O1424" s="236"/>
      <c r="P1424" s="236"/>
      <c r="Q1424" s="236"/>
      <c r="R1424" s="236"/>
      <c r="S1424" s="236"/>
      <c r="T1424" s="236"/>
      <c r="U1424" s="236"/>
      <c r="V1424" s="236"/>
      <c r="W1424" s="236"/>
      <c r="X1424" s="236"/>
      <c r="Y1424" s="236"/>
      <c r="Z1424" s="236"/>
      <c r="AA1424" s="236"/>
      <c r="AB1424" s="236"/>
      <c r="AC1424" s="236"/>
      <c r="AD1424" s="236"/>
      <c r="AE1424" s="236"/>
      <c r="AF1424" s="236"/>
      <c r="AG1424" s="236"/>
      <c r="AH1424" s="236"/>
      <c r="AI1424" s="236"/>
      <c r="AJ1424" s="236"/>
      <c r="AK1424" s="236"/>
      <c r="AL1424" s="260" t="str">
        <f t="shared" si="186"/>
        <v>нет</v>
      </c>
      <c r="AM1424" s="260" t="str">
        <f t="shared" si="188"/>
        <v>нет</v>
      </c>
      <c r="AN1424" s="260">
        <f t="shared" si="185"/>
        <v>0</v>
      </c>
      <c r="AO1424" s="260" t="e">
        <f t="shared" si="187"/>
        <v>#VALUE!</v>
      </c>
    </row>
    <row r="1425" spans="1:41">
      <c r="A1425" s="264" t="e">
        <f t="shared" si="189"/>
        <v>#VALUE!</v>
      </c>
      <c r="B1425" s="243">
        <v>1422</v>
      </c>
      <c r="C1425" s="244"/>
      <c r="D1425" s="259" t="str">
        <f t="shared" si="182"/>
        <v/>
      </c>
      <c r="E1425" s="236"/>
      <c r="F1425" s="236"/>
      <c r="G1425" s="244"/>
      <c r="H1425" s="259" t="str">
        <f t="shared" si="183"/>
        <v/>
      </c>
      <c r="I1425" s="236"/>
      <c r="J1425" s="236"/>
      <c r="K1425" s="236"/>
      <c r="L1425" s="236"/>
      <c r="M1425" s="311">
        <f t="shared" si="184"/>
        <v>0</v>
      </c>
      <c r="N1425" s="236"/>
      <c r="O1425" s="236"/>
      <c r="P1425" s="236"/>
      <c r="Q1425" s="236"/>
      <c r="R1425" s="236"/>
      <c r="S1425" s="236"/>
      <c r="T1425" s="236"/>
      <c r="U1425" s="236"/>
      <c r="V1425" s="236"/>
      <c r="W1425" s="236"/>
      <c r="X1425" s="236"/>
      <c r="Y1425" s="236"/>
      <c r="Z1425" s="236"/>
      <c r="AA1425" s="236"/>
      <c r="AB1425" s="236"/>
      <c r="AC1425" s="236"/>
      <c r="AD1425" s="236"/>
      <c r="AE1425" s="236"/>
      <c r="AF1425" s="236"/>
      <c r="AG1425" s="236"/>
      <c r="AH1425" s="236"/>
      <c r="AI1425" s="236"/>
      <c r="AJ1425" s="236"/>
      <c r="AK1425" s="236"/>
      <c r="AL1425" s="260" t="str">
        <f t="shared" si="186"/>
        <v>нет</v>
      </c>
      <c r="AM1425" s="260" t="str">
        <f t="shared" si="188"/>
        <v>нет</v>
      </c>
      <c r="AN1425" s="260">
        <f t="shared" si="185"/>
        <v>0</v>
      </c>
      <c r="AO1425" s="260" t="e">
        <f t="shared" si="187"/>
        <v>#VALUE!</v>
      </c>
    </row>
    <row r="1426" spans="1:41">
      <c r="A1426" s="264" t="e">
        <f t="shared" si="189"/>
        <v>#VALUE!</v>
      </c>
      <c r="B1426" s="243">
        <v>1423</v>
      </c>
      <c r="C1426" s="244"/>
      <c r="D1426" s="259" t="str">
        <f t="shared" si="182"/>
        <v/>
      </c>
      <c r="E1426" s="236"/>
      <c r="F1426" s="236"/>
      <c r="G1426" s="244"/>
      <c r="H1426" s="259" t="str">
        <f t="shared" si="183"/>
        <v/>
      </c>
      <c r="I1426" s="236"/>
      <c r="J1426" s="236"/>
      <c r="K1426" s="236"/>
      <c r="L1426" s="236"/>
      <c r="M1426" s="311">
        <f t="shared" si="184"/>
        <v>0</v>
      </c>
      <c r="N1426" s="236"/>
      <c r="O1426" s="236"/>
      <c r="P1426" s="236"/>
      <c r="Q1426" s="236"/>
      <c r="R1426" s="236"/>
      <c r="S1426" s="236"/>
      <c r="T1426" s="236"/>
      <c r="U1426" s="236"/>
      <c r="V1426" s="236"/>
      <c r="W1426" s="236"/>
      <c r="X1426" s="236"/>
      <c r="Y1426" s="236"/>
      <c r="Z1426" s="236"/>
      <c r="AA1426" s="236"/>
      <c r="AB1426" s="236"/>
      <c r="AC1426" s="236"/>
      <c r="AD1426" s="236"/>
      <c r="AE1426" s="236"/>
      <c r="AF1426" s="236"/>
      <c r="AG1426" s="236"/>
      <c r="AH1426" s="236"/>
      <c r="AI1426" s="236"/>
      <c r="AJ1426" s="236"/>
      <c r="AK1426" s="236"/>
      <c r="AL1426" s="260" t="str">
        <f t="shared" si="186"/>
        <v>нет</v>
      </c>
      <c r="AM1426" s="260" t="str">
        <f t="shared" si="188"/>
        <v>нет</v>
      </c>
      <c r="AN1426" s="260">
        <f t="shared" si="185"/>
        <v>0</v>
      </c>
      <c r="AO1426" s="260" t="e">
        <f t="shared" si="187"/>
        <v>#VALUE!</v>
      </c>
    </row>
    <row r="1427" spans="1:41">
      <c r="A1427" s="264" t="e">
        <f t="shared" si="189"/>
        <v>#VALUE!</v>
      </c>
      <c r="B1427" s="243">
        <v>1424</v>
      </c>
      <c r="C1427" s="244"/>
      <c r="D1427" s="259" t="str">
        <f t="shared" si="182"/>
        <v/>
      </c>
      <c r="E1427" s="236"/>
      <c r="F1427" s="236"/>
      <c r="G1427" s="244"/>
      <c r="H1427" s="259" t="str">
        <f t="shared" si="183"/>
        <v/>
      </c>
      <c r="I1427" s="236"/>
      <c r="J1427" s="236"/>
      <c r="K1427" s="236"/>
      <c r="L1427" s="236"/>
      <c r="M1427" s="311">
        <f t="shared" si="184"/>
        <v>0</v>
      </c>
      <c r="N1427" s="236"/>
      <c r="O1427" s="236"/>
      <c r="P1427" s="236"/>
      <c r="Q1427" s="236"/>
      <c r="R1427" s="236"/>
      <c r="S1427" s="236"/>
      <c r="T1427" s="236"/>
      <c r="U1427" s="236"/>
      <c r="V1427" s="236"/>
      <c r="W1427" s="236"/>
      <c r="X1427" s="236"/>
      <c r="Y1427" s="236"/>
      <c r="Z1427" s="236"/>
      <c r="AA1427" s="236"/>
      <c r="AB1427" s="236"/>
      <c r="AC1427" s="236"/>
      <c r="AD1427" s="236"/>
      <c r="AE1427" s="236"/>
      <c r="AF1427" s="236"/>
      <c r="AG1427" s="236"/>
      <c r="AH1427" s="236"/>
      <c r="AI1427" s="236"/>
      <c r="AJ1427" s="236"/>
      <c r="AK1427" s="236"/>
      <c r="AL1427" s="260" t="str">
        <f t="shared" si="186"/>
        <v>нет</v>
      </c>
      <c r="AM1427" s="260" t="str">
        <f t="shared" si="188"/>
        <v>нет</v>
      </c>
      <c r="AN1427" s="260">
        <f t="shared" si="185"/>
        <v>0</v>
      </c>
      <c r="AO1427" s="260" t="e">
        <f t="shared" si="187"/>
        <v>#VALUE!</v>
      </c>
    </row>
    <row r="1428" spans="1:41">
      <c r="A1428" s="264" t="e">
        <f t="shared" si="189"/>
        <v>#VALUE!</v>
      </c>
      <c r="B1428" s="243">
        <v>1425</v>
      </c>
      <c r="C1428" s="244"/>
      <c r="D1428" s="259" t="str">
        <f t="shared" si="182"/>
        <v/>
      </c>
      <c r="E1428" s="236"/>
      <c r="F1428" s="236"/>
      <c r="G1428" s="244"/>
      <c r="H1428" s="259" t="str">
        <f t="shared" si="183"/>
        <v/>
      </c>
      <c r="I1428" s="236"/>
      <c r="J1428" s="236"/>
      <c r="K1428" s="236"/>
      <c r="L1428" s="236"/>
      <c r="M1428" s="311">
        <f t="shared" si="184"/>
        <v>0</v>
      </c>
      <c r="N1428" s="236"/>
      <c r="O1428" s="236"/>
      <c r="P1428" s="236"/>
      <c r="Q1428" s="236"/>
      <c r="R1428" s="236"/>
      <c r="S1428" s="236"/>
      <c r="T1428" s="236"/>
      <c r="U1428" s="236"/>
      <c r="V1428" s="236"/>
      <c r="W1428" s="236"/>
      <c r="X1428" s="236"/>
      <c r="Y1428" s="236"/>
      <c r="Z1428" s="236"/>
      <c r="AA1428" s="236"/>
      <c r="AB1428" s="236"/>
      <c r="AC1428" s="236"/>
      <c r="AD1428" s="236"/>
      <c r="AE1428" s="236"/>
      <c r="AF1428" s="236"/>
      <c r="AG1428" s="236"/>
      <c r="AH1428" s="236"/>
      <c r="AI1428" s="236"/>
      <c r="AJ1428" s="236"/>
      <c r="AK1428" s="236"/>
      <c r="AL1428" s="260" t="str">
        <f t="shared" si="186"/>
        <v>нет</v>
      </c>
      <c r="AM1428" s="260" t="str">
        <f t="shared" si="188"/>
        <v>нет</v>
      </c>
      <c r="AN1428" s="260">
        <f t="shared" si="185"/>
        <v>0</v>
      </c>
      <c r="AO1428" s="260" t="e">
        <f t="shared" si="187"/>
        <v>#VALUE!</v>
      </c>
    </row>
    <row r="1429" spans="1:41">
      <c r="A1429" s="264" t="e">
        <f t="shared" si="189"/>
        <v>#VALUE!</v>
      </c>
      <c r="B1429" s="243">
        <v>1426</v>
      </c>
      <c r="C1429" s="244"/>
      <c r="D1429" s="259" t="str">
        <f t="shared" si="182"/>
        <v/>
      </c>
      <c r="E1429" s="236"/>
      <c r="F1429" s="236"/>
      <c r="G1429" s="244"/>
      <c r="H1429" s="259" t="str">
        <f t="shared" si="183"/>
        <v/>
      </c>
      <c r="I1429" s="236"/>
      <c r="J1429" s="236"/>
      <c r="K1429" s="236"/>
      <c r="L1429" s="236"/>
      <c r="M1429" s="311">
        <f t="shared" si="184"/>
        <v>0</v>
      </c>
      <c r="N1429" s="236"/>
      <c r="O1429" s="236"/>
      <c r="P1429" s="236"/>
      <c r="Q1429" s="236"/>
      <c r="R1429" s="236"/>
      <c r="S1429" s="236"/>
      <c r="T1429" s="236"/>
      <c r="U1429" s="236"/>
      <c r="V1429" s="236"/>
      <c r="W1429" s="236"/>
      <c r="X1429" s="236"/>
      <c r="Y1429" s="236"/>
      <c r="Z1429" s="236"/>
      <c r="AA1429" s="236"/>
      <c r="AB1429" s="236"/>
      <c r="AC1429" s="236"/>
      <c r="AD1429" s="236"/>
      <c r="AE1429" s="236"/>
      <c r="AF1429" s="236"/>
      <c r="AG1429" s="236"/>
      <c r="AH1429" s="236"/>
      <c r="AI1429" s="236"/>
      <c r="AJ1429" s="236"/>
      <c r="AK1429" s="236"/>
      <c r="AL1429" s="260" t="str">
        <f t="shared" si="186"/>
        <v>нет</v>
      </c>
      <c r="AM1429" s="260" t="str">
        <f t="shared" si="188"/>
        <v>нет</v>
      </c>
      <c r="AN1429" s="260">
        <f t="shared" si="185"/>
        <v>0</v>
      </c>
      <c r="AO1429" s="260" t="e">
        <f t="shared" si="187"/>
        <v>#VALUE!</v>
      </c>
    </row>
    <row r="1430" spans="1:41">
      <c r="A1430" s="264" t="e">
        <f t="shared" si="189"/>
        <v>#VALUE!</v>
      </c>
      <c r="B1430" s="243">
        <v>1427</v>
      </c>
      <c r="C1430" s="244"/>
      <c r="D1430" s="259" t="str">
        <f t="shared" si="182"/>
        <v/>
      </c>
      <c r="E1430" s="236"/>
      <c r="F1430" s="236"/>
      <c r="G1430" s="244"/>
      <c r="H1430" s="259" t="str">
        <f t="shared" si="183"/>
        <v/>
      </c>
      <c r="I1430" s="236"/>
      <c r="J1430" s="236"/>
      <c r="K1430" s="236"/>
      <c r="L1430" s="236"/>
      <c r="M1430" s="311">
        <f t="shared" si="184"/>
        <v>0</v>
      </c>
      <c r="N1430" s="236"/>
      <c r="O1430" s="236"/>
      <c r="P1430" s="236"/>
      <c r="Q1430" s="236"/>
      <c r="R1430" s="236"/>
      <c r="S1430" s="236"/>
      <c r="T1430" s="236"/>
      <c r="U1430" s="236"/>
      <c r="V1430" s="236"/>
      <c r="W1430" s="236"/>
      <c r="X1430" s="236"/>
      <c r="Y1430" s="236"/>
      <c r="Z1430" s="236"/>
      <c r="AA1430" s="236"/>
      <c r="AB1430" s="236"/>
      <c r="AC1430" s="236"/>
      <c r="AD1430" s="236"/>
      <c r="AE1430" s="236"/>
      <c r="AF1430" s="236"/>
      <c r="AG1430" s="236"/>
      <c r="AH1430" s="236"/>
      <c r="AI1430" s="236"/>
      <c r="AJ1430" s="236"/>
      <c r="AK1430" s="236"/>
      <c r="AL1430" s="260" t="str">
        <f t="shared" si="186"/>
        <v>нет</v>
      </c>
      <c r="AM1430" s="260" t="str">
        <f t="shared" si="188"/>
        <v>нет</v>
      </c>
      <c r="AN1430" s="260">
        <f t="shared" si="185"/>
        <v>0</v>
      </c>
      <c r="AO1430" s="260" t="e">
        <f t="shared" si="187"/>
        <v>#VALUE!</v>
      </c>
    </row>
    <row r="1431" spans="1:41">
      <c r="A1431" s="264" t="e">
        <f t="shared" si="189"/>
        <v>#VALUE!</v>
      </c>
      <c r="B1431" s="243">
        <v>1428</v>
      </c>
      <c r="C1431" s="244"/>
      <c r="D1431" s="259" t="str">
        <f t="shared" si="182"/>
        <v/>
      </c>
      <c r="E1431" s="236"/>
      <c r="F1431" s="236"/>
      <c r="G1431" s="244"/>
      <c r="H1431" s="259" t="str">
        <f t="shared" si="183"/>
        <v/>
      </c>
      <c r="I1431" s="236"/>
      <c r="J1431" s="236"/>
      <c r="K1431" s="236"/>
      <c r="L1431" s="236"/>
      <c r="M1431" s="311">
        <f t="shared" si="184"/>
        <v>0</v>
      </c>
      <c r="N1431" s="236"/>
      <c r="O1431" s="236"/>
      <c r="P1431" s="236"/>
      <c r="Q1431" s="236"/>
      <c r="R1431" s="236"/>
      <c r="S1431" s="236"/>
      <c r="T1431" s="236"/>
      <c r="U1431" s="236"/>
      <c r="V1431" s="236"/>
      <c r="W1431" s="236"/>
      <c r="X1431" s="236"/>
      <c r="Y1431" s="236"/>
      <c r="Z1431" s="236"/>
      <c r="AA1431" s="236"/>
      <c r="AB1431" s="236"/>
      <c r="AC1431" s="236"/>
      <c r="AD1431" s="236"/>
      <c r="AE1431" s="236"/>
      <c r="AF1431" s="236"/>
      <c r="AG1431" s="236"/>
      <c r="AH1431" s="236"/>
      <c r="AI1431" s="236"/>
      <c r="AJ1431" s="236"/>
      <c r="AK1431" s="236"/>
      <c r="AL1431" s="260" t="str">
        <f t="shared" si="186"/>
        <v>нет</v>
      </c>
      <c r="AM1431" s="260" t="str">
        <f t="shared" si="188"/>
        <v>нет</v>
      </c>
      <c r="AN1431" s="260">
        <f t="shared" si="185"/>
        <v>0</v>
      </c>
      <c r="AO1431" s="260" t="e">
        <f t="shared" si="187"/>
        <v>#VALUE!</v>
      </c>
    </row>
    <row r="1432" spans="1:41">
      <c r="A1432" s="264" t="e">
        <f t="shared" si="189"/>
        <v>#VALUE!</v>
      </c>
      <c r="B1432" s="243">
        <v>1429</v>
      </c>
      <c r="C1432" s="244"/>
      <c r="D1432" s="259" t="str">
        <f t="shared" si="182"/>
        <v/>
      </c>
      <c r="E1432" s="236"/>
      <c r="F1432" s="236"/>
      <c r="G1432" s="244"/>
      <c r="H1432" s="259" t="str">
        <f t="shared" si="183"/>
        <v/>
      </c>
      <c r="I1432" s="236"/>
      <c r="J1432" s="236"/>
      <c r="K1432" s="236"/>
      <c r="L1432" s="236"/>
      <c r="M1432" s="311">
        <f t="shared" si="184"/>
        <v>0</v>
      </c>
      <c r="N1432" s="236"/>
      <c r="O1432" s="236"/>
      <c r="P1432" s="236"/>
      <c r="Q1432" s="236"/>
      <c r="R1432" s="236"/>
      <c r="S1432" s="236"/>
      <c r="T1432" s="236"/>
      <c r="U1432" s="236"/>
      <c r="V1432" s="236"/>
      <c r="W1432" s="236"/>
      <c r="X1432" s="236"/>
      <c r="Y1432" s="236"/>
      <c r="Z1432" s="236"/>
      <c r="AA1432" s="236"/>
      <c r="AB1432" s="236"/>
      <c r="AC1432" s="236"/>
      <c r="AD1432" s="236"/>
      <c r="AE1432" s="236"/>
      <c r="AF1432" s="236"/>
      <c r="AG1432" s="236"/>
      <c r="AH1432" s="236"/>
      <c r="AI1432" s="236"/>
      <c r="AJ1432" s="236"/>
      <c r="AK1432" s="236"/>
      <c r="AL1432" s="260" t="str">
        <f t="shared" si="186"/>
        <v>нет</v>
      </c>
      <c r="AM1432" s="260" t="str">
        <f t="shared" si="188"/>
        <v>нет</v>
      </c>
      <c r="AN1432" s="260">
        <f t="shared" si="185"/>
        <v>0</v>
      </c>
      <c r="AO1432" s="260" t="e">
        <f t="shared" si="187"/>
        <v>#VALUE!</v>
      </c>
    </row>
    <row r="1433" spans="1:41">
      <c r="A1433" s="264" t="e">
        <f t="shared" si="189"/>
        <v>#VALUE!</v>
      </c>
      <c r="B1433" s="243">
        <v>1430</v>
      </c>
      <c r="C1433" s="244"/>
      <c r="D1433" s="259" t="str">
        <f t="shared" si="182"/>
        <v/>
      </c>
      <c r="E1433" s="236"/>
      <c r="F1433" s="236"/>
      <c r="G1433" s="244"/>
      <c r="H1433" s="259" t="str">
        <f t="shared" si="183"/>
        <v/>
      </c>
      <c r="I1433" s="236"/>
      <c r="J1433" s="236"/>
      <c r="K1433" s="236"/>
      <c r="L1433" s="236"/>
      <c r="M1433" s="311">
        <f t="shared" si="184"/>
        <v>0</v>
      </c>
      <c r="N1433" s="236"/>
      <c r="O1433" s="236"/>
      <c r="P1433" s="236"/>
      <c r="Q1433" s="236"/>
      <c r="R1433" s="236"/>
      <c r="S1433" s="236"/>
      <c r="T1433" s="236"/>
      <c r="U1433" s="236"/>
      <c r="V1433" s="236"/>
      <c r="W1433" s="236"/>
      <c r="X1433" s="236"/>
      <c r="Y1433" s="236"/>
      <c r="Z1433" s="236"/>
      <c r="AA1433" s="236"/>
      <c r="AB1433" s="236"/>
      <c r="AC1433" s="236"/>
      <c r="AD1433" s="236"/>
      <c r="AE1433" s="236"/>
      <c r="AF1433" s="236"/>
      <c r="AG1433" s="236"/>
      <c r="AH1433" s="236"/>
      <c r="AI1433" s="236"/>
      <c r="AJ1433" s="236"/>
      <c r="AK1433" s="236"/>
      <c r="AL1433" s="260" t="str">
        <f t="shared" si="186"/>
        <v>нет</v>
      </c>
      <c r="AM1433" s="260" t="str">
        <f t="shared" si="188"/>
        <v>нет</v>
      </c>
      <c r="AN1433" s="260">
        <f t="shared" si="185"/>
        <v>0</v>
      </c>
      <c r="AO1433" s="260" t="e">
        <f t="shared" si="187"/>
        <v>#VALUE!</v>
      </c>
    </row>
    <row r="1434" spans="1:41">
      <c r="A1434" s="264" t="e">
        <f t="shared" si="189"/>
        <v>#VALUE!</v>
      </c>
      <c r="B1434" s="243">
        <v>1431</v>
      </c>
      <c r="C1434" s="244"/>
      <c r="D1434" s="259" t="str">
        <f t="shared" si="182"/>
        <v/>
      </c>
      <c r="E1434" s="236"/>
      <c r="F1434" s="236"/>
      <c r="G1434" s="244"/>
      <c r="H1434" s="259" t="str">
        <f t="shared" si="183"/>
        <v/>
      </c>
      <c r="I1434" s="236"/>
      <c r="J1434" s="236"/>
      <c r="K1434" s="236"/>
      <c r="L1434" s="236"/>
      <c r="M1434" s="311">
        <f t="shared" si="184"/>
        <v>0</v>
      </c>
      <c r="N1434" s="236"/>
      <c r="O1434" s="236"/>
      <c r="P1434" s="236"/>
      <c r="Q1434" s="236"/>
      <c r="R1434" s="236"/>
      <c r="S1434" s="236"/>
      <c r="T1434" s="236"/>
      <c r="U1434" s="236"/>
      <c r="V1434" s="236"/>
      <c r="W1434" s="236"/>
      <c r="X1434" s="236"/>
      <c r="Y1434" s="236"/>
      <c r="Z1434" s="236"/>
      <c r="AA1434" s="236"/>
      <c r="AB1434" s="236"/>
      <c r="AC1434" s="236"/>
      <c r="AD1434" s="236"/>
      <c r="AE1434" s="236"/>
      <c r="AF1434" s="236"/>
      <c r="AG1434" s="236"/>
      <c r="AH1434" s="236"/>
      <c r="AI1434" s="236"/>
      <c r="AJ1434" s="236"/>
      <c r="AK1434" s="236"/>
      <c r="AL1434" s="260" t="str">
        <f t="shared" si="186"/>
        <v>нет</v>
      </c>
      <c r="AM1434" s="260" t="str">
        <f t="shared" si="188"/>
        <v>нет</v>
      </c>
      <c r="AN1434" s="260">
        <f t="shared" si="185"/>
        <v>0</v>
      </c>
      <c r="AO1434" s="260" t="e">
        <f t="shared" si="187"/>
        <v>#VALUE!</v>
      </c>
    </row>
    <row r="1435" spans="1:41">
      <c r="A1435" s="264" t="e">
        <f t="shared" si="189"/>
        <v>#VALUE!</v>
      </c>
      <c r="B1435" s="243">
        <v>1432</v>
      </c>
      <c r="C1435" s="244"/>
      <c r="D1435" s="259" t="str">
        <f t="shared" si="182"/>
        <v/>
      </c>
      <c r="E1435" s="236"/>
      <c r="F1435" s="236"/>
      <c r="G1435" s="244"/>
      <c r="H1435" s="259" t="str">
        <f t="shared" si="183"/>
        <v/>
      </c>
      <c r="I1435" s="236"/>
      <c r="J1435" s="236"/>
      <c r="K1435" s="236"/>
      <c r="L1435" s="236"/>
      <c r="M1435" s="311">
        <f t="shared" si="184"/>
        <v>0</v>
      </c>
      <c r="N1435" s="236"/>
      <c r="O1435" s="236"/>
      <c r="P1435" s="236"/>
      <c r="Q1435" s="236"/>
      <c r="R1435" s="236"/>
      <c r="S1435" s="236"/>
      <c r="T1435" s="236"/>
      <c r="U1435" s="236"/>
      <c r="V1435" s="236"/>
      <c r="W1435" s="236"/>
      <c r="X1435" s="236"/>
      <c r="Y1435" s="236"/>
      <c r="Z1435" s="236"/>
      <c r="AA1435" s="236"/>
      <c r="AB1435" s="236"/>
      <c r="AC1435" s="236"/>
      <c r="AD1435" s="236"/>
      <c r="AE1435" s="236"/>
      <c r="AF1435" s="236"/>
      <c r="AG1435" s="236"/>
      <c r="AH1435" s="236"/>
      <c r="AI1435" s="236"/>
      <c r="AJ1435" s="236"/>
      <c r="AK1435" s="236"/>
      <c r="AL1435" s="260" t="str">
        <f t="shared" si="186"/>
        <v>нет</v>
      </c>
      <c r="AM1435" s="260" t="str">
        <f t="shared" si="188"/>
        <v>нет</v>
      </c>
      <c r="AN1435" s="260">
        <f t="shared" si="185"/>
        <v>0</v>
      </c>
      <c r="AO1435" s="260" t="e">
        <f t="shared" si="187"/>
        <v>#VALUE!</v>
      </c>
    </row>
    <row r="1436" spans="1:41">
      <c r="A1436" s="264" t="e">
        <f t="shared" si="189"/>
        <v>#VALUE!</v>
      </c>
      <c r="B1436" s="243">
        <v>1433</v>
      </c>
      <c r="C1436" s="244"/>
      <c r="D1436" s="259" t="str">
        <f t="shared" si="182"/>
        <v/>
      </c>
      <c r="E1436" s="236"/>
      <c r="F1436" s="236"/>
      <c r="G1436" s="244"/>
      <c r="H1436" s="259" t="str">
        <f t="shared" si="183"/>
        <v/>
      </c>
      <c r="I1436" s="236"/>
      <c r="J1436" s="236"/>
      <c r="K1436" s="236"/>
      <c r="L1436" s="236"/>
      <c r="M1436" s="311">
        <f t="shared" si="184"/>
        <v>0</v>
      </c>
      <c r="N1436" s="236"/>
      <c r="O1436" s="236"/>
      <c r="P1436" s="236"/>
      <c r="Q1436" s="236"/>
      <c r="R1436" s="236"/>
      <c r="S1436" s="236"/>
      <c r="T1436" s="236"/>
      <c r="U1436" s="236"/>
      <c r="V1436" s="236"/>
      <c r="W1436" s="236"/>
      <c r="X1436" s="236"/>
      <c r="Y1436" s="236"/>
      <c r="Z1436" s="236"/>
      <c r="AA1436" s="236"/>
      <c r="AB1436" s="236"/>
      <c r="AC1436" s="236"/>
      <c r="AD1436" s="236"/>
      <c r="AE1436" s="236"/>
      <c r="AF1436" s="236"/>
      <c r="AG1436" s="236"/>
      <c r="AH1436" s="236"/>
      <c r="AI1436" s="236"/>
      <c r="AJ1436" s="236"/>
      <c r="AK1436" s="236"/>
      <c r="AL1436" s="260" t="str">
        <f t="shared" si="186"/>
        <v>нет</v>
      </c>
      <c r="AM1436" s="260" t="str">
        <f t="shared" si="188"/>
        <v>нет</v>
      </c>
      <c r="AN1436" s="260">
        <f t="shared" si="185"/>
        <v>0</v>
      </c>
      <c r="AO1436" s="260" t="e">
        <f t="shared" si="187"/>
        <v>#VALUE!</v>
      </c>
    </row>
    <row r="1437" spans="1:41">
      <c r="A1437" s="264" t="e">
        <f t="shared" si="189"/>
        <v>#VALUE!</v>
      </c>
      <c r="B1437" s="243">
        <v>1434</v>
      </c>
      <c r="C1437" s="244"/>
      <c r="D1437" s="259" t="str">
        <f t="shared" si="182"/>
        <v/>
      </c>
      <c r="E1437" s="236"/>
      <c r="F1437" s="236"/>
      <c r="G1437" s="244"/>
      <c r="H1437" s="259" t="str">
        <f t="shared" si="183"/>
        <v/>
      </c>
      <c r="I1437" s="236"/>
      <c r="J1437" s="236"/>
      <c r="K1437" s="236"/>
      <c r="L1437" s="236"/>
      <c r="M1437" s="311">
        <f t="shared" si="184"/>
        <v>0</v>
      </c>
      <c r="N1437" s="236"/>
      <c r="O1437" s="236"/>
      <c r="P1437" s="236"/>
      <c r="Q1437" s="236"/>
      <c r="R1437" s="236"/>
      <c r="S1437" s="236"/>
      <c r="T1437" s="236"/>
      <c r="U1437" s="236"/>
      <c r="V1437" s="236"/>
      <c r="W1437" s="236"/>
      <c r="X1437" s="236"/>
      <c r="Y1437" s="236"/>
      <c r="Z1437" s="236"/>
      <c r="AA1437" s="236"/>
      <c r="AB1437" s="236"/>
      <c r="AC1437" s="236"/>
      <c r="AD1437" s="236"/>
      <c r="AE1437" s="236"/>
      <c r="AF1437" s="236"/>
      <c r="AG1437" s="236"/>
      <c r="AH1437" s="236"/>
      <c r="AI1437" s="236"/>
      <c r="AJ1437" s="236"/>
      <c r="AK1437" s="236"/>
      <c r="AL1437" s="260" t="str">
        <f t="shared" si="186"/>
        <v>нет</v>
      </c>
      <c r="AM1437" s="260" t="str">
        <f t="shared" si="188"/>
        <v>нет</v>
      </c>
      <c r="AN1437" s="260">
        <f t="shared" si="185"/>
        <v>0</v>
      </c>
      <c r="AO1437" s="260" t="e">
        <f t="shared" si="187"/>
        <v>#VALUE!</v>
      </c>
    </row>
    <row r="1438" spans="1:41">
      <c r="A1438" s="264" t="e">
        <f t="shared" si="189"/>
        <v>#VALUE!</v>
      </c>
      <c r="B1438" s="243">
        <v>1435</v>
      </c>
      <c r="C1438" s="244"/>
      <c r="D1438" s="259" t="str">
        <f t="shared" si="182"/>
        <v/>
      </c>
      <c r="E1438" s="236"/>
      <c r="F1438" s="236"/>
      <c r="G1438" s="244"/>
      <c r="H1438" s="259" t="str">
        <f t="shared" si="183"/>
        <v/>
      </c>
      <c r="I1438" s="236"/>
      <c r="J1438" s="236"/>
      <c r="K1438" s="236"/>
      <c r="L1438" s="236"/>
      <c r="M1438" s="311">
        <f t="shared" si="184"/>
        <v>0</v>
      </c>
      <c r="N1438" s="236"/>
      <c r="O1438" s="236"/>
      <c r="P1438" s="236"/>
      <c r="Q1438" s="236"/>
      <c r="R1438" s="236"/>
      <c r="S1438" s="236"/>
      <c r="T1438" s="236"/>
      <c r="U1438" s="236"/>
      <c r="V1438" s="236"/>
      <c r="W1438" s="236"/>
      <c r="X1438" s="236"/>
      <c r="Y1438" s="236"/>
      <c r="Z1438" s="236"/>
      <c r="AA1438" s="236"/>
      <c r="AB1438" s="236"/>
      <c r="AC1438" s="236"/>
      <c r="AD1438" s="236"/>
      <c r="AE1438" s="236"/>
      <c r="AF1438" s="236"/>
      <c r="AG1438" s="236"/>
      <c r="AH1438" s="236"/>
      <c r="AI1438" s="236"/>
      <c r="AJ1438" s="236"/>
      <c r="AK1438" s="236"/>
      <c r="AL1438" s="260" t="str">
        <f t="shared" si="186"/>
        <v>нет</v>
      </c>
      <c r="AM1438" s="260" t="str">
        <f t="shared" si="188"/>
        <v>нет</v>
      </c>
      <c r="AN1438" s="260">
        <f t="shared" si="185"/>
        <v>0</v>
      </c>
      <c r="AO1438" s="260" t="e">
        <f t="shared" si="187"/>
        <v>#VALUE!</v>
      </c>
    </row>
    <row r="1439" spans="1:41">
      <c r="A1439" s="264" t="e">
        <f t="shared" si="189"/>
        <v>#VALUE!</v>
      </c>
      <c r="B1439" s="243">
        <v>1436</v>
      </c>
      <c r="C1439" s="244"/>
      <c r="D1439" s="259" t="str">
        <f t="shared" si="182"/>
        <v/>
      </c>
      <c r="E1439" s="236"/>
      <c r="F1439" s="236"/>
      <c r="G1439" s="244"/>
      <c r="H1439" s="259" t="str">
        <f t="shared" si="183"/>
        <v/>
      </c>
      <c r="I1439" s="236"/>
      <c r="J1439" s="236"/>
      <c r="K1439" s="236"/>
      <c r="L1439" s="236"/>
      <c r="M1439" s="311">
        <f t="shared" si="184"/>
        <v>0</v>
      </c>
      <c r="N1439" s="236"/>
      <c r="O1439" s="236"/>
      <c r="P1439" s="236"/>
      <c r="Q1439" s="236"/>
      <c r="R1439" s="236"/>
      <c r="S1439" s="236"/>
      <c r="T1439" s="236"/>
      <c r="U1439" s="236"/>
      <c r="V1439" s="236"/>
      <c r="W1439" s="236"/>
      <c r="X1439" s="236"/>
      <c r="Y1439" s="236"/>
      <c r="Z1439" s="236"/>
      <c r="AA1439" s="236"/>
      <c r="AB1439" s="236"/>
      <c r="AC1439" s="236"/>
      <c r="AD1439" s="236"/>
      <c r="AE1439" s="236"/>
      <c r="AF1439" s="236"/>
      <c r="AG1439" s="236"/>
      <c r="AH1439" s="236"/>
      <c r="AI1439" s="236"/>
      <c r="AJ1439" s="236"/>
      <c r="AK1439" s="236"/>
      <c r="AL1439" s="260" t="str">
        <f t="shared" si="186"/>
        <v>нет</v>
      </c>
      <c r="AM1439" s="260" t="str">
        <f t="shared" si="188"/>
        <v>нет</v>
      </c>
      <c r="AN1439" s="260">
        <f t="shared" si="185"/>
        <v>0</v>
      </c>
      <c r="AO1439" s="260" t="e">
        <f t="shared" si="187"/>
        <v>#VALUE!</v>
      </c>
    </row>
    <row r="1440" spans="1:41">
      <c r="A1440" s="264" t="e">
        <f t="shared" si="189"/>
        <v>#VALUE!</v>
      </c>
      <c r="B1440" s="243">
        <v>1437</v>
      </c>
      <c r="C1440" s="244"/>
      <c r="D1440" s="259" t="str">
        <f t="shared" si="182"/>
        <v/>
      </c>
      <c r="E1440" s="236"/>
      <c r="F1440" s="236"/>
      <c r="G1440" s="244"/>
      <c r="H1440" s="259" t="str">
        <f t="shared" si="183"/>
        <v/>
      </c>
      <c r="I1440" s="236"/>
      <c r="J1440" s="236"/>
      <c r="K1440" s="236"/>
      <c r="L1440" s="236"/>
      <c r="M1440" s="311">
        <f t="shared" si="184"/>
        <v>0</v>
      </c>
      <c r="N1440" s="236"/>
      <c r="O1440" s="236"/>
      <c r="P1440" s="236"/>
      <c r="Q1440" s="236"/>
      <c r="R1440" s="236"/>
      <c r="S1440" s="236"/>
      <c r="T1440" s="236"/>
      <c r="U1440" s="236"/>
      <c r="V1440" s="236"/>
      <c r="W1440" s="236"/>
      <c r="X1440" s="236"/>
      <c r="Y1440" s="236"/>
      <c r="Z1440" s="236"/>
      <c r="AA1440" s="236"/>
      <c r="AB1440" s="236"/>
      <c r="AC1440" s="236"/>
      <c r="AD1440" s="236"/>
      <c r="AE1440" s="236"/>
      <c r="AF1440" s="236"/>
      <c r="AG1440" s="236"/>
      <c r="AH1440" s="236"/>
      <c r="AI1440" s="236"/>
      <c r="AJ1440" s="236"/>
      <c r="AK1440" s="236"/>
      <c r="AL1440" s="260" t="str">
        <f t="shared" si="186"/>
        <v>нет</v>
      </c>
      <c r="AM1440" s="260" t="str">
        <f t="shared" si="188"/>
        <v>нет</v>
      </c>
      <c r="AN1440" s="260">
        <f t="shared" si="185"/>
        <v>0</v>
      </c>
      <c r="AO1440" s="260" t="e">
        <f t="shared" si="187"/>
        <v>#VALUE!</v>
      </c>
    </row>
    <row r="1441" spans="1:41">
      <c r="A1441" s="264" t="e">
        <f t="shared" si="189"/>
        <v>#VALUE!</v>
      </c>
      <c r="B1441" s="243">
        <v>1438</v>
      </c>
      <c r="C1441" s="244"/>
      <c r="D1441" s="259" t="str">
        <f t="shared" si="182"/>
        <v/>
      </c>
      <c r="E1441" s="236"/>
      <c r="F1441" s="236"/>
      <c r="G1441" s="244"/>
      <c r="H1441" s="259" t="str">
        <f t="shared" si="183"/>
        <v/>
      </c>
      <c r="I1441" s="236"/>
      <c r="J1441" s="236"/>
      <c r="K1441" s="236"/>
      <c r="L1441" s="236"/>
      <c r="M1441" s="311">
        <f t="shared" si="184"/>
        <v>0</v>
      </c>
      <c r="N1441" s="236"/>
      <c r="O1441" s="236"/>
      <c r="P1441" s="236"/>
      <c r="Q1441" s="236"/>
      <c r="R1441" s="236"/>
      <c r="S1441" s="236"/>
      <c r="T1441" s="236"/>
      <c r="U1441" s="236"/>
      <c r="V1441" s="236"/>
      <c r="W1441" s="236"/>
      <c r="X1441" s="236"/>
      <c r="Y1441" s="236"/>
      <c r="Z1441" s="236"/>
      <c r="AA1441" s="236"/>
      <c r="AB1441" s="236"/>
      <c r="AC1441" s="236"/>
      <c r="AD1441" s="236"/>
      <c r="AE1441" s="236"/>
      <c r="AF1441" s="236"/>
      <c r="AG1441" s="236"/>
      <c r="AH1441" s="236"/>
      <c r="AI1441" s="236"/>
      <c r="AJ1441" s="236"/>
      <c r="AK1441" s="236"/>
      <c r="AL1441" s="260" t="str">
        <f t="shared" si="186"/>
        <v>нет</v>
      </c>
      <c r="AM1441" s="260" t="str">
        <f t="shared" si="188"/>
        <v>нет</v>
      </c>
      <c r="AN1441" s="260">
        <f t="shared" si="185"/>
        <v>0</v>
      </c>
      <c r="AO1441" s="260" t="e">
        <f t="shared" si="187"/>
        <v>#VALUE!</v>
      </c>
    </row>
    <row r="1442" spans="1:41">
      <c r="A1442" s="264" t="e">
        <f t="shared" si="189"/>
        <v>#VALUE!</v>
      </c>
      <c r="B1442" s="243">
        <v>1439</v>
      </c>
      <c r="C1442" s="244"/>
      <c r="D1442" s="259" t="str">
        <f t="shared" si="182"/>
        <v/>
      </c>
      <c r="E1442" s="236"/>
      <c r="F1442" s="236"/>
      <c r="G1442" s="244"/>
      <c r="H1442" s="259" t="str">
        <f t="shared" si="183"/>
        <v/>
      </c>
      <c r="I1442" s="236"/>
      <c r="J1442" s="236"/>
      <c r="K1442" s="236"/>
      <c r="L1442" s="236"/>
      <c r="M1442" s="311">
        <f t="shared" si="184"/>
        <v>0</v>
      </c>
      <c r="N1442" s="236"/>
      <c r="O1442" s="236"/>
      <c r="P1442" s="236"/>
      <c r="Q1442" s="236"/>
      <c r="R1442" s="236"/>
      <c r="S1442" s="236"/>
      <c r="T1442" s="236"/>
      <c r="U1442" s="236"/>
      <c r="V1442" s="236"/>
      <c r="W1442" s="236"/>
      <c r="X1442" s="236"/>
      <c r="Y1442" s="236"/>
      <c r="Z1442" s="236"/>
      <c r="AA1442" s="236"/>
      <c r="AB1442" s="236"/>
      <c r="AC1442" s="236"/>
      <c r="AD1442" s="236"/>
      <c r="AE1442" s="236"/>
      <c r="AF1442" s="236"/>
      <c r="AG1442" s="236"/>
      <c r="AH1442" s="236"/>
      <c r="AI1442" s="236"/>
      <c r="AJ1442" s="236"/>
      <c r="AK1442" s="236"/>
      <c r="AL1442" s="260" t="str">
        <f t="shared" si="186"/>
        <v>нет</v>
      </c>
      <c r="AM1442" s="260" t="str">
        <f t="shared" si="188"/>
        <v>нет</v>
      </c>
      <c r="AN1442" s="260">
        <f t="shared" si="185"/>
        <v>0</v>
      </c>
      <c r="AO1442" s="260" t="e">
        <f t="shared" si="187"/>
        <v>#VALUE!</v>
      </c>
    </row>
    <row r="1443" spans="1:41">
      <c r="A1443" s="264" t="e">
        <f t="shared" si="189"/>
        <v>#VALUE!</v>
      </c>
      <c r="B1443" s="243">
        <v>1440</v>
      </c>
      <c r="C1443" s="244"/>
      <c r="D1443" s="259" t="str">
        <f t="shared" si="182"/>
        <v/>
      </c>
      <c r="E1443" s="236"/>
      <c r="F1443" s="236"/>
      <c r="G1443" s="244"/>
      <c r="H1443" s="259" t="str">
        <f t="shared" si="183"/>
        <v/>
      </c>
      <c r="I1443" s="236"/>
      <c r="J1443" s="236"/>
      <c r="K1443" s="236"/>
      <c r="L1443" s="236"/>
      <c r="M1443" s="311">
        <f t="shared" si="184"/>
        <v>0</v>
      </c>
      <c r="N1443" s="236"/>
      <c r="O1443" s="236"/>
      <c r="P1443" s="236"/>
      <c r="Q1443" s="236"/>
      <c r="R1443" s="236"/>
      <c r="S1443" s="236"/>
      <c r="T1443" s="236"/>
      <c r="U1443" s="236"/>
      <c r="V1443" s="236"/>
      <c r="W1443" s="236"/>
      <c r="X1443" s="236"/>
      <c r="Y1443" s="236"/>
      <c r="Z1443" s="236"/>
      <c r="AA1443" s="236"/>
      <c r="AB1443" s="236"/>
      <c r="AC1443" s="236"/>
      <c r="AD1443" s="236"/>
      <c r="AE1443" s="236"/>
      <c r="AF1443" s="236"/>
      <c r="AG1443" s="236"/>
      <c r="AH1443" s="236"/>
      <c r="AI1443" s="236"/>
      <c r="AJ1443" s="236"/>
      <c r="AK1443" s="236"/>
      <c r="AL1443" s="260" t="str">
        <f t="shared" si="186"/>
        <v>нет</v>
      </c>
      <c r="AM1443" s="260" t="str">
        <f t="shared" si="188"/>
        <v>нет</v>
      </c>
      <c r="AN1443" s="260">
        <f t="shared" si="185"/>
        <v>0</v>
      </c>
      <c r="AO1443" s="260" t="e">
        <f t="shared" si="187"/>
        <v>#VALUE!</v>
      </c>
    </row>
    <row r="1444" spans="1:41">
      <c r="A1444" s="264" t="e">
        <f t="shared" si="189"/>
        <v>#VALUE!</v>
      </c>
      <c r="B1444" s="243">
        <v>1441</v>
      </c>
      <c r="C1444" s="244"/>
      <c r="D1444" s="259" t="str">
        <f t="shared" si="182"/>
        <v/>
      </c>
      <c r="E1444" s="236"/>
      <c r="F1444" s="236"/>
      <c r="G1444" s="244"/>
      <c r="H1444" s="259" t="str">
        <f t="shared" si="183"/>
        <v/>
      </c>
      <c r="I1444" s="236"/>
      <c r="J1444" s="236"/>
      <c r="K1444" s="236"/>
      <c r="L1444" s="236"/>
      <c r="M1444" s="311">
        <f t="shared" si="184"/>
        <v>0</v>
      </c>
      <c r="N1444" s="236"/>
      <c r="O1444" s="236"/>
      <c r="P1444" s="236"/>
      <c r="Q1444" s="236"/>
      <c r="R1444" s="236"/>
      <c r="S1444" s="236"/>
      <c r="T1444" s="236"/>
      <c r="U1444" s="236"/>
      <c r="V1444" s="236"/>
      <c r="W1444" s="236"/>
      <c r="X1444" s="236"/>
      <c r="Y1444" s="236"/>
      <c r="Z1444" s="236"/>
      <c r="AA1444" s="236"/>
      <c r="AB1444" s="236"/>
      <c r="AC1444" s="236"/>
      <c r="AD1444" s="236"/>
      <c r="AE1444" s="236"/>
      <c r="AF1444" s="236"/>
      <c r="AG1444" s="236"/>
      <c r="AH1444" s="236"/>
      <c r="AI1444" s="236"/>
      <c r="AJ1444" s="236"/>
      <c r="AK1444" s="236"/>
      <c r="AL1444" s="260" t="str">
        <f t="shared" si="186"/>
        <v>нет</v>
      </c>
      <c r="AM1444" s="260" t="str">
        <f t="shared" si="188"/>
        <v>нет</v>
      </c>
      <c r="AN1444" s="260">
        <f t="shared" si="185"/>
        <v>0</v>
      </c>
      <c r="AO1444" s="260" t="e">
        <f t="shared" si="187"/>
        <v>#VALUE!</v>
      </c>
    </row>
    <row r="1445" spans="1:41">
      <c r="A1445" s="264" t="e">
        <f t="shared" si="189"/>
        <v>#VALUE!</v>
      </c>
      <c r="B1445" s="243">
        <v>1442</v>
      </c>
      <c r="C1445" s="244"/>
      <c r="D1445" s="259" t="str">
        <f t="shared" si="182"/>
        <v/>
      </c>
      <c r="E1445" s="236"/>
      <c r="F1445" s="236"/>
      <c r="G1445" s="244"/>
      <c r="H1445" s="259" t="str">
        <f t="shared" si="183"/>
        <v/>
      </c>
      <c r="I1445" s="236"/>
      <c r="J1445" s="236"/>
      <c r="K1445" s="236"/>
      <c r="L1445" s="236"/>
      <c r="M1445" s="311">
        <f t="shared" si="184"/>
        <v>0</v>
      </c>
      <c r="N1445" s="236"/>
      <c r="O1445" s="236"/>
      <c r="P1445" s="236"/>
      <c r="Q1445" s="236"/>
      <c r="R1445" s="236"/>
      <c r="S1445" s="236"/>
      <c r="T1445" s="236"/>
      <c r="U1445" s="236"/>
      <c r="V1445" s="236"/>
      <c r="W1445" s="236"/>
      <c r="X1445" s="236"/>
      <c r="Y1445" s="236"/>
      <c r="Z1445" s="236"/>
      <c r="AA1445" s="236"/>
      <c r="AB1445" s="236"/>
      <c r="AC1445" s="236"/>
      <c r="AD1445" s="236"/>
      <c r="AE1445" s="236"/>
      <c r="AF1445" s="236"/>
      <c r="AG1445" s="236"/>
      <c r="AH1445" s="236"/>
      <c r="AI1445" s="236"/>
      <c r="AJ1445" s="236"/>
      <c r="AK1445" s="236"/>
      <c r="AL1445" s="260" t="str">
        <f t="shared" si="186"/>
        <v>нет</v>
      </c>
      <c r="AM1445" s="260" t="str">
        <f t="shared" si="188"/>
        <v>нет</v>
      </c>
      <c r="AN1445" s="260">
        <f t="shared" si="185"/>
        <v>0</v>
      </c>
      <c r="AO1445" s="260" t="e">
        <f t="shared" si="187"/>
        <v>#VALUE!</v>
      </c>
    </row>
    <row r="1446" spans="1:41">
      <c r="A1446" s="264" t="e">
        <f t="shared" si="189"/>
        <v>#VALUE!</v>
      </c>
      <c r="B1446" s="243">
        <v>1443</v>
      </c>
      <c r="C1446" s="244"/>
      <c r="D1446" s="259" t="str">
        <f t="shared" si="182"/>
        <v/>
      </c>
      <c r="E1446" s="236"/>
      <c r="F1446" s="236"/>
      <c r="G1446" s="244"/>
      <c r="H1446" s="259" t="str">
        <f t="shared" si="183"/>
        <v/>
      </c>
      <c r="I1446" s="236"/>
      <c r="J1446" s="236"/>
      <c r="K1446" s="236"/>
      <c r="L1446" s="236"/>
      <c r="M1446" s="311">
        <f t="shared" si="184"/>
        <v>0</v>
      </c>
      <c r="N1446" s="236"/>
      <c r="O1446" s="236"/>
      <c r="P1446" s="236"/>
      <c r="Q1446" s="236"/>
      <c r="R1446" s="236"/>
      <c r="S1446" s="236"/>
      <c r="T1446" s="236"/>
      <c r="U1446" s="236"/>
      <c r="V1446" s="236"/>
      <c r="W1446" s="236"/>
      <c r="X1446" s="236"/>
      <c r="Y1446" s="236"/>
      <c r="Z1446" s="236"/>
      <c r="AA1446" s="236"/>
      <c r="AB1446" s="236"/>
      <c r="AC1446" s="236"/>
      <c r="AD1446" s="236"/>
      <c r="AE1446" s="236"/>
      <c r="AF1446" s="236"/>
      <c r="AG1446" s="236"/>
      <c r="AH1446" s="236"/>
      <c r="AI1446" s="236"/>
      <c r="AJ1446" s="236"/>
      <c r="AK1446" s="236"/>
      <c r="AL1446" s="260" t="str">
        <f t="shared" si="186"/>
        <v>нет</v>
      </c>
      <c r="AM1446" s="260" t="str">
        <f t="shared" si="188"/>
        <v>нет</v>
      </c>
      <c r="AN1446" s="260">
        <f t="shared" si="185"/>
        <v>0</v>
      </c>
      <c r="AO1446" s="260" t="e">
        <f t="shared" si="187"/>
        <v>#VALUE!</v>
      </c>
    </row>
    <row r="1447" spans="1:41">
      <c r="A1447" s="264" t="e">
        <f t="shared" si="189"/>
        <v>#VALUE!</v>
      </c>
      <c r="B1447" s="243">
        <v>1444</v>
      </c>
      <c r="C1447" s="244"/>
      <c r="D1447" s="259" t="str">
        <f t="shared" si="182"/>
        <v/>
      </c>
      <c r="E1447" s="236"/>
      <c r="F1447" s="236"/>
      <c r="G1447" s="244"/>
      <c r="H1447" s="259" t="str">
        <f t="shared" si="183"/>
        <v/>
      </c>
      <c r="I1447" s="236"/>
      <c r="J1447" s="236"/>
      <c r="K1447" s="236"/>
      <c r="L1447" s="236"/>
      <c r="M1447" s="311">
        <f t="shared" si="184"/>
        <v>0</v>
      </c>
      <c r="N1447" s="236"/>
      <c r="O1447" s="236"/>
      <c r="P1447" s="236"/>
      <c r="Q1447" s="236"/>
      <c r="R1447" s="236"/>
      <c r="S1447" s="236"/>
      <c r="T1447" s="236"/>
      <c r="U1447" s="236"/>
      <c r="V1447" s="236"/>
      <c r="W1447" s="236"/>
      <c r="X1447" s="236"/>
      <c r="Y1447" s="236"/>
      <c r="Z1447" s="236"/>
      <c r="AA1447" s="236"/>
      <c r="AB1447" s="236"/>
      <c r="AC1447" s="236"/>
      <c r="AD1447" s="236"/>
      <c r="AE1447" s="236"/>
      <c r="AF1447" s="236"/>
      <c r="AG1447" s="236"/>
      <c r="AH1447" s="236"/>
      <c r="AI1447" s="236"/>
      <c r="AJ1447" s="236"/>
      <c r="AK1447" s="236"/>
      <c r="AL1447" s="260" t="str">
        <f t="shared" si="186"/>
        <v>нет</v>
      </c>
      <c r="AM1447" s="260" t="str">
        <f t="shared" si="188"/>
        <v>нет</v>
      </c>
      <c r="AN1447" s="260">
        <f t="shared" si="185"/>
        <v>0</v>
      </c>
      <c r="AO1447" s="260" t="e">
        <f t="shared" si="187"/>
        <v>#VALUE!</v>
      </c>
    </row>
    <row r="1448" spans="1:41">
      <c r="A1448" s="264" t="e">
        <f t="shared" si="189"/>
        <v>#VALUE!</v>
      </c>
      <c r="B1448" s="243">
        <v>1445</v>
      </c>
      <c r="C1448" s="244"/>
      <c r="D1448" s="259" t="str">
        <f t="shared" si="182"/>
        <v/>
      </c>
      <c r="E1448" s="236"/>
      <c r="F1448" s="236"/>
      <c r="G1448" s="244"/>
      <c r="H1448" s="259" t="str">
        <f t="shared" si="183"/>
        <v/>
      </c>
      <c r="I1448" s="236"/>
      <c r="J1448" s="236"/>
      <c r="K1448" s="236"/>
      <c r="L1448" s="236"/>
      <c r="M1448" s="311">
        <f t="shared" si="184"/>
        <v>0</v>
      </c>
      <c r="N1448" s="236"/>
      <c r="O1448" s="236"/>
      <c r="P1448" s="236"/>
      <c r="Q1448" s="236"/>
      <c r="R1448" s="236"/>
      <c r="S1448" s="236"/>
      <c r="T1448" s="236"/>
      <c r="U1448" s="236"/>
      <c r="V1448" s="236"/>
      <c r="W1448" s="236"/>
      <c r="X1448" s="236"/>
      <c r="Y1448" s="236"/>
      <c r="Z1448" s="236"/>
      <c r="AA1448" s="236"/>
      <c r="AB1448" s="236"/>
      <c r="AC1448" s="236"/>
      <c r="AD1448" s="236"/>
      <c r="AE1448" s="236"/>
      <c r="AF1448" s="236"/>
      <c r="AG1448" s="236"/>
      <c r="AH1448" s="236"/>
      <c r="AI1448" s="236"/>
      <c r="AJ1448" s="236"/>
      <c r="AK1448" s="236"/>
      <c r="AL1448" s="260" t="str">
        <f t="shared" si="186"/>
        <v>нет</v>
      </c>
      <c r="AM1448" s="260" t="str">
        <f t="shared" si="188"/>
        <v>нет</v>
      </c>
      <c r="AN1448" s="260">
        <f t="shared" si="185"/>
        <v>0</v>
      </c>
      <c r="AO1448" s="260" t="e">
        <f t="shared" si="187"/>
        <v>#VALUE!</v>
      </c>
    </row>
    <row r="1449" spans="1:41">
      <c r="A1449" s="264" t="e">
        <f t="shared" si="189"/>
        <v>#VALUE!</v>
      </c>
      <c r="B1449" s="243">
        <v>1446</v>
      </c>
      <c r="C1449" s="244"/>
      <c r="D1449" s="259" t="str">
        <f t="shared" si="182"/>
        <v/>
      </c>
      <c r="E1449" s="236"/>
      <c r="F1449" s="236"/>
      <c r="G1449" s="244"/>
      <c r="H1449" s="259" t="str">
        <f t="shared" si="183"/>
        <v/>
      </c>
      <c r="I1449" s="236"/>
      <c r="J1449" s="236"/>
      <c r="K1449" s="236"/>
      <c r="L1449" s="236"/>
      <c r="M1449" s="311">
        <f t="shared" si="184"/>
        <v>0</v>
      </c>
      <c r="N1449" s="236"/>
      <c r="O1449" s="236"/>
      <c r="P1449" s="236"/>
      <c r="Q1449" s="236"/>
      <c r="R1449" s="236"/>
      <c r="S1449" s="236"/>
      <c r="T1449" s="236"/>
      <c r="U1449" s="236"/>
      <c r="V1449" s="236"/>
      <c r="W1449" s="236"/>
      <c r="X1449" s="236"/>
      <c r="Y1449" s="236"/>
      <c r="Z1449" s="236"/>
      <c r="AA1449" s="236"/>
      <c r="AB1449" s="236"/>
      <c r="AC1449" s="236"/>
      <c r="AD1449" s="236"/>
      <c r="AE1449" s="236"/>
      <c r="AF1449" s="236"/>
      <c r="AG1449" s="236"/>
      <c r="AH1449" s="236"/>
      <c r="AI1449" s="236"/>
      <c r="AJ1449" s="236"/>
      <c r="AK1449" s="236"/>
      <c r="AL1449" s="260" t="str">
        <f t="shared" si="186"/>
        <v>нет</v>
      </c>
      <c r="AM1449" s="260" t="str">
        <f t="shared" si="188"/>
        <v>нет</v>
      </c>
      <c r="AN1449" s="260">
        <f t="shared" si="185"/>
        <v>0</v>
      </c>
      <c r="AO1449" s="260" t="e">
        <f t="shared" si="187"/>
        <v>#VALUE!</v>
      </c>
    </row>
    <row r="1450" spans="1:41">
      <c r="A1450" s="264" t="e">
        <f t="shared" si="189"/>
        <v>#VALUE!</v>
      </c>
      <c r="B1450" s="243">
        <v>1447</v>
      </c>
      <c r="C1450" s="244"/>
      <c r="D1450" s="259" t="str">
        <f t="shared" si="182"/>
        <v/>
      </c>
      <c r="E1450" s="236"/>
      <c r="F1450" s="236"/>
      <c r="G1450" s="244"/>
      <c r="H1450" s="259" t="str">
        <f t="shared" si="183"/>
        <v/>
      </c>
      <c r="I1450" s="236"/>
      <c r="J1450" s="236"/>
      <c r="K1450" s="236"/>
      <c r="L1450" s="236"/>
      <c r="M1450" s="311">
        <f t="shared" si="184"/>
        <v>0</v>
      </c>
      <c r="N1450" s="236"/>
      <c r="O1450" s="236"/>
      <c r="P1450" s="236"/>
      <c r="Q1450" s="236"/>
      <c r="R1450" s="236"/>
      <c r="S1450" s="236"/>
      <c r="T1450" s="236"/>
      <c r="U1450" s="236"/>
      <c r="V1450" s="236"/>
      <c r="W1450" s="236"/>
      <c r="X1450" s="236"/>
      <c r="Y1450" s="236"/>
      <c r="Z1450" s="236"/>
      <c r="AA1450" s="236"/>
      <c r="AB1450" s="236"/>
      <c r="AC1450" s="236"/>
      <c r="AD1450" s="236"/>
      <c r="AE1450" s="236"/>
      <c r="AF1450" s="236"/>
      <c r="AG1450" s="236"/>
      <c r="AH1450" s="236"/>
      <c r="AI1450" s="236"/>
      <c r="AJ1450" s="236"/>
      <c r="AK1450" s="236"/>
      <c r="AL1450" s="260" t="str">
        <f t="shared" si="186"/>
        <v>нет</v>
      </c>
      <c r="AM1450" s="260" t="str">
        <f t="shared" si="188"/>
        <v>нет</v>
      </c>
      <c r="AN1450" s="260">
        <f t="shared" si="185"/>
        <v>0</v>
      </c>
      <c r="AO1450" s="260" t="e">
        <f t="shared" si="187"/>
        <v>#VALUE!</v>
      </c>
    </row>
    <row r="1451" spans="1:41">
      <c r="A1451" s="264" t="e">
        <f t="shared" si="189"/>
        <v>#VALUE!</v>
      </c>
      <c r="B1451" s="243">
        <v>1448</v>
      </c>
      <c r="C1451" s="244"/>
      <c r="D1451" s="259" t="str">
        <f t="shared" si="182"/>
        <v/>
      </c>
      <c r="E1451" s="236"/>
      <c r="F1451" s="236"/>
      <c r="G1451" s="244"/>
      <c r="H1451" s="259" t="str">
        <f t="shared" si="183"/>
        <v/>
      </c>
      <c r="I1451" s="236"/>
      <c r="J1451" s="236"/>
      <c r="K1451" s="236"/>
      <c r="L1451" s="236"/>
      <c r="M1451" s="311">
        <f t="shared" si="184"/>
        <v>0</v>
      </c>
      <c r="N1451" s="236"/>
      <c r="O1451" s="236"/>
      <c r="P1451" s="236"/>
      <c r="Q1451" s="236"/>
      <c r="R1451" s="236"/>
      <c r="S1451" s="236"/>
      <c r="T1451" s="236"/>
      <c r="U1451" s="236"/>
      <c r="V1451" s="236"/>
      <c r="W1451" s="236"/>
      <c r="X1451" s="236"/>
      <c r="Y1451" s="236"/>
      <c r="Z1451" s="236"/>
      <c r="AA1451" s="236"/>
      <c r="AB1451" s="236"/>
      <c r="AC1451" s="236"/>
      <c r="AD1451" s="236"/>
      <c r="AE1451" s="236"/>
      <c r="AF1451" s="236"/>
      <c r="AG1451" s="236"/>
      <c r="AH1451" s="236"/>
      <c r="AI1451" s="236"/>
      <c r="AJ1451" s="236"/>
      <c r="AK1451" s="236"/>
      <c r="AL1451" s="260" t="str">
        <f t="shared" si="186"/>
        <v>нет</v>
      </c>
      <c r="AM1451" s="260" t="str">
        <f t="shared" si="188"/>
        <v>нет</v>
      </c>
      <c r="AN1451" s="260">
        <f t="shared" si="185"/>
        <v>0</v>
      </c>
      <c r="AO1451" s="260" t="e">
        <f t="shared" si="187"/>
        <v>#VALUE!</v>
      </c>
    </row>
    <row r="1452" spans="1:41">
      <c r="A1452" s="264" t="e">
        <f t="shared" si="189"/>
        <v>#VALUE!</v>
      </c>
      <c r="B1452" s="243">
        <v>1449</v>
      </c>
      <c r="C1452" s="244"/>
      <c r="D1452" s="259" t="str">
        <f t="shared" si="182"/>
        <v/>
      </c>
      <c r="E1452" s="236"/>
      <c r="F1452" s="236"/>
      <c r="G1452" s="244"/>
      <c r="H1452" s="259" t="str">
        <f t="shared" si="183"/>
        <v/>
      </c>
      <c r="I1452" s="236"/>
      <c r="J1452" s="236"/>
      <c r="K1452" s="236"/>
      <c r="L1452" s="236"/>
      <c r="M1452" s="311">
        <f t="shared" si="184"/>
        <v>0</v>
      </c>
      <c r="N1452" s="236"/>
      <c r="O1452" s="236"/>
      <c r="P1452" s="236"/>
      <c r="Q1452" s="236"/>
      <c r="R1452" s="236"/>
      <c r="S1452" s="236"/>
      <c r="T1452" s="236"/>
      <c r="U1452" s="236"/>
      <c r="V1452" s="236"/>
      <c r="W1452" s="236"/>
      <c r="X1452" s="236"/>
      <c r="Y1452" s="236"/>
      <c r="Z1452" s="236"/>
      <c r="AA1452" s="236"/>
      <c r="AB1452" s="236"/>
      <c r="AC1452" s="236"/>
      <c r="AD1452" s="236"/>
      <c r="AE1452" s="236"/>
      <c r="AF1452" s="236"/>
      <c r="AG1452" s="236"/>
      <c r="AH1452" s="236"/>
      <c r="AI1452" s="236"/>
      <c r="AJ1452" s="236"/>
      <c r="AK1452" s="236"/>
      <c r="AL1452" s="260" t="str">
        <f t="shared" si="186"/>
        <v>нет</v>
      </c>
      <c r="AM1452" s="260" t="str">
        <f t="shared" si="188"/>
        <v>нет</v>
      </c>
      <c r="AN1452" s="260">
        <f t="shared" si="185"/>
        <v>0</v>
      </c>
      <c r="AO1452" s="260" t="e">
        <f t="shared" si="187"/>
        <v>#VALUE!</v>
      </c>
    </row>
    <row r="1453" spans="1:41">
      <c r="A1453" s="264" t="e">
        <f t="shared" si="189"/>
        <v>#VALUE!</v>
      </c>
      <c r="B1453" s="243">
        <v>1450</v>
      </c>
      <c r="C1453" s="244"/>
      <c r="D1453" s="259" t="str">
        <f t="shared" si="182"/>
        <v/>
      </c>
      <c r="E1453" s="236"/>
      <c r="F1453" s="236"/>
      <c r="G1453" s="244"/>
      <c r="H1453" s="259" t="str">
        <f t="shared" si="183"/>
        <v/>
      </c>
      <c r="I1453" s="236"/>
      <c r="J1453" s="236"/>
      <c r="K1453" s="236"/>
      <c r="L1453" s="236"/>
      <c r="M1453" s="311">
        <f t="shared" si="184"/>
        <v>0</v>
      </c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  <c r="AD1453" s="236"/>
      <c r="AE1453" s="236"/>
      <c r="AF1453" s="236"/>
      <c r="AG1453" s="236"/>
      <c r="AH1453" s="236"/>
      <c r="AI1453" s="236"/>
      <c r="AJ1453" s="236"/>
      <c r="AK1453" s="236"/>
      <c r="AL1453" s="260" t="str">
        <f t="shared" si="186"/>
        <v>нет</v>
      </c>
      <c r="AM1453" s="260" t="str">
        <f t="shared" si="188"/>
        <v>нет</v>
      </c>
      <c r="AN1453" s="260">
        <f t="shared" si="185"/>
        <v>0</v>
      </c>
      <c r="AO1453" s="260" t="e">
        <f t="shared" si="187"/>
        <v>#VALUE!</v>
      </c>
    </row>
    <row r="1454" spans="1:41">
      <c r="A1454" s="264" t="e">
        <f t="shared" si="189"/>
        <v>#VALUE!</v>
      </c>
      <c r="B1454" s="243">
        <v>1451</v>
      </c>
      <c r="C1454" s="244"/>
      <c r="D1454" s="259" t="str">
        <f t="shared" si="182"/>
        <v/>
      </c>
      <c r="E1454" s="236"/>
      <c r="F1454" s="236"/>
      <c r="G1454" s="244"/>
      <c r="H1454" s="259" t="str">
        <f t="shared" si="183"/>
        <v/>
      </c>
      <c r="I1454" s="236"/>
      <c r="J1454" s="236"/>
      <c r="K1454" s="236"/>
      <c r="L1454" s="236"/>
      <c r="M1454" s="311">
        <f t="shared" si="184"/>
        <v>0</v>
      </c>
      <c r="N1454" s="236"/>
      <c r="O1454" s="236"/>
      <c r="P1454" s="236"/>
      <c r="Q1454" s="236"/>
      <c r="R1454" s="236"/>
      <c r="S1454" s="236"/>
      <c r="T1454" s="236"/>
      <c r="U1454" s="236"/>
      <c r="V1454" s="236"/>
      <c r="W1454" s="236"/>
      <c r="X1454" s="236"/>
      <c r="Y1454" s="236"/>
      <c r="Z1454" s="236"/>
      <c r="AA1454" s="236"/>
      <c r="AB1454" s="236"/>
      <c r="AC1454" s="236"/>
      <c r="AD1454" s="236"/>
      <c r="AE1454" s="236"/>
      <c r="AF1454" s="236"/>
      <c r="AG1454" s="236"/>
      <c r="AH1454" s="236"/>
      <c r="AI1454" s="236"/>
      <c r="AJ1454" s="236"/>
      <c r="AK1454" s="236"/>
      <c r="AL1454" s="260" t="str">
        <f t="shared" si="186"/>
        <v>нет</v>
      </c>
      <c r="AM1454" s="260" t="str">
        <f t="shared" si="188"/>
        <v>нет</v>
      </c>
      <c r="AN1454" s="260">
        <f t="shared" si="185"/>
        <v>0</v>
      </c>
      <c r="AO1454" s="260" t="e">
        <f t="shared" si="187"/>
        <v>#VALUE!</v>
      </c>
    </row>
    <row r="1455" spans="1:41">
      <c r="A1455" s="264" t="e">
        <f t="shared" si="189"/>
        <v>#VALUE!</v>
      </c>
      <c r="B1455" s="243">
        <v>1452</v>
      </c>
      <c r="C1455" s="244"/>
      <c r="D1455" s="259" t="str">
        <f t="shared" si="182"/>
        <v/>
      </c>
      <c r="E1455" s="236"/>
      <c r="F1455" s="236"/>
      <c r="G1455" s="244"/>
      <c r="H1455" s="259" t="str">
        <f t="shared" si="183"/>
        <v/>
      </c>
      <c r="I1455" s="236"/>
      <c r="J1455" s="236"/>
      <c r="K1455" s="236"/>
      <c r="L1455" s="236"/>
      <c r="M1455" s="311">
        <f t="shared" si="184"/>
        <v>0</v>
      </c>
      <c r="N1455" s="236"/>
      <c r="O1455" s="236"/>
      <c r="P1455" s="236"/>
      <c r="Q1455" s="236"/>
      <c r="R1455" s="236"/>
      <c r="S1455" s="236"/>
      <c r="T1455" s="236"/>
      <c r="U1455" s="236"/>
      <c r="V1455" s="236"/>
      <c r="W1455" s="236"/>
      <c r="X1455" s="236"/>
      <c r="Y1455" s="236"/>
      <c r="Z1455" s="236"/>
      <c r="AA1455" s="236"/>
      <c r="AB1455" s="236"/>
      <c r="AC1455" s="236"/>
      <c r="AD1455" s="236"/>
      <c r="AE1455" s="236"/>
      <c r="AF1455" s="236"/>
      <c r="AG1455" s="236"/>
      <c r="AH1455" s="236"/>
      <c r="AI1455" s="236"/>
      <c r="AJ1455" s="236"/>
      <c r="AK1455" s="236"/>
      <c r="AL1455" s="260" t="str">
        <f t="shared" si="186"/>
        <v>нет</v>
      </c>
      <c r="AM1455" s="260" t="str">
        <f t="shared" si="188"/>
        <v>нет</v>
      </c>
      <c r="AN1455" s="260">
        <f t="shared" si="185"/>
        <v>0</v>
      </c>
      <c r="AO1455" s="260" t="e">
        <f t="shared" si="187"/>
        <v>#VALUE!</v>
      </c>
    </row>
    <row r="1456" spans="1:41">
      <c r="A1456" s="264" t="e">
        <f t="shared" si="189"/>
        <v>#VALUE!</v>
      </c>
      <c r="B1456" s="243">
        <v>1453</v>
      </c>
      <c r="C1456" s="244"/>
      <c r="D1456" s="259" t="str">
        <f t="shared" si="182"/>
        <v/>
      </c>
      <c r="E1456" s="236"/>
      <c r="F1456" s="236"/>
      <c r="G1456" s="244"/>
      <c r="H1456" s="259" t="str">
        <f t="shared" si="183"/>
        <v/>
      </c>
      <c r="I1456" s="236"/>
      <c r="J1456" s="236"/>
      <c r="K1456" s="236"/>
      <c r="L1456" s="236"/>
      <c r="M1456" s="311">
        <f t="shared" si="184"/>
        <v>0</v>
      </c>
      <c r="N1456" s="236"/>
      <c r="O1456" s="236"/>
      <c r="P1456" s="236"/>
      <c r="Q1456" s="236"/>
      <c r="R1456" s="236"/>
      <c r="S1456" s="236"/>
      <c r="T1456" s="236"/>
      <c r="U1456" s="236"/>
      <c r="V1456" s="236"/>
      <c r="W1456" s="236"/>
      <c r="X1456" s="236"/>
      <c r="Y1456" s="236"/>
      <c r="Z1456" s="236"/>
      <c r="AA1456" s="236"/>
      <c r="AB1456" s="236"/>
      <c r="AC1456" s="236"/>
      <c r="AD1456" s="236"/>
      <c r="AE1456" s="236"/>
      <c r="AF1456" s="236"/>
      <c r="AG1456" s="236"/>
      <c r="AH1456" s="236"/>
      <c r="AI1456" s="236"/>
      <c r="AJ1456" s="236"/>
      <c r="AK1456" s="236"/>
      <c r="AL1456" s="260" t="str">
        <f t="shared" si="186"/>
        <v>нет</v>
      </c>
      <c r="AM1456" s="260" t="str">
        <f t="shared" si="188"/>
        <v>нет</v>
      </c>
      <c r="AN1456" s="260">
        <f t="shared" si="185"/>
        <v>0</v>
      </c>
      <c r="AO1456" s="260" t="e">
        <f t="shared" si="187"/>
        <v>#VALUE!</v>
      </c>
    </row>
    <row r="1457" spans="1:41">
      <c r="A1457" s="264" t="e">
        <f t="shared" si="189"/>
        <v>#VALUE!</v>
      </c>
      <c r="B1457" s="243">
        <v>1454</v>
      </c>
      <c r="C1457" s="244"/>
      <c r="D1457" s="259" t="str">
        <f t="shared" si="182"/>
        <v/>
      </c>
      <c r="E1457" s="236"/>
      <c r="F1457" s="236"/>
      <c r="G1457" s="244"/>
      <c r="H1457" s="259" t="str">
        <f t="shared" si="183"/>
        <v/>
      </c>
      <c r="I1457" s="236"/>
      <c r="J1457" s="236"/>
      <c r="K1457" s="236"/>
      <c r="L1457" s="236"/>
      <c r="M1457" s="311">
        <f t="shared" si="184"/>
        <v>0</v>
      </c>
      <c r="N1457" s="236"/>
      <c r="O1457" s="236"/>
      <c r="P1457" s="236"/>
      <c r="Q1457" s="236"/>
      <c r="R1457" s="236"/>
      <c r="S1457" s="236"/>
      <c r="T1457" s="236"/>
      <c r="U1457" s="236"/>
      <c r="V1457" s="236"/>
      <c r="W1457" s="236"/>
      <c r="X1457" s="236"/>
      <c r="Y1457" s="236"/>
      <c r="Z1457" s="236"/>
      <c r="AA1457" s="236"/>
      <c r="AB1457" s="236"/>
      <c r="AC1457" s="236"/>
      <c r="AD1457" s="236"/>
      <c r="AE1457" s="236"/>
      <c r="AF1457" s="236"/>
      <c r="AG1457" s="236"/>
      <c r="AH1457" s="236"/>
      <c r="AI1457" s="236"/>
      <c r="AJ1457" s="236"/>
      <c r="AK1457" s="236"/>
      <c r="AL1457" s="260" t="str">
        <f t="shared" si="186"/>
        <v>нет</v>
      </c>
      <c r="AM1457" s="260" t="str">
        <f t="shared" si="188"/>
        <v>нет</v>
      </c>
      <c r="AN1457" s="260">
        <f t="shared" si="185"/>
        <v>0</v>
      </c>
      <c r="AO1457" s="260" t="e">
        <f t="shared" si="187"/>
        <v>#VALUE!</v>
      </c>
    </row>
    <row r="1458" spans="1:41">
      <c r="A1458" s="264" t="e">
        <f t="shared" si="189"/>
        <v>#VALUE!</v>
      </c>
      <c r="B1458" s="243">
        <v>1455</v>
      </c>
      <c r="C1458" s="244"/>
      <c r="D1458" s="259" t="str">
        <f t="shared" si="182"/>
        <v/>
      </c>
      <c r="E1458" s="236"/>
      <c r="F1458" s="236"/>
      <c r="G1458" s="244"/>
      <c r="H1458" s="259" t="str">
        <f t="shared" si="183"/>
        <v/>
      </c>
      <c r="I1458" s="236"/>
      <c r="J1458" s="236"/>
      <c r="K1458" s="236"/>
      <c r="L1458" s="236"/>
      <c r="M1458" s="311">
        <f t="shared" si="184"/>
        <v>0</v>
      </c>
      <c r="N1458" s="236"/>
      <c r="O1458" s="236"/>
      <c r="P1458" s="236"/>
      <c r="Q1458" s="236"/>
      <c r="R1458" s="236"/>
      <c r="S1458" s="236"/>
      <c r="T1458" s="236"/>
      <c r="U1458" s="236"/>
      <c r="V1458" s="236"/>
      <c r="W1458" s="236"/>
      <c r="X1458" s="236"/>
      <c r="Y1458" s="236"/>
      <c r="Z1458" s="236"/>
      <c r="AA1458" s="236"/>
      <c r="AB1458" s="236"/>
      <c r="AC1458" s="236"/>
      <c r="AD1458" s="236"/>
      <c r="AE1458" s="236"/>
      <c r="AF1458" s="236"/>
      <c r="AG1458" s="236"/>
      <c r="AH1458" s="236"/>
      <c r="AI1458" s="236"/>
      <c r="AJ1458" s="236"/>
      <c r="AK1458" s="236"/>
      <c r="AL1458" s="260" t="str">
        <f t="shared" si="186"/>
        <v>нет</v>
      </c>
      <c r="AM1458" s="260" t="str">
        <f t="shared" si="188"/>
        <v>нет</v>
      </c>
      <c r="AN1458" s="260">
        <f t="shared" si="185"/>
        <v>0</v>
      </c>
      <c r="AO1458" s="260" t="e">
        <f t="shared" si="187"/>
        <v>#VALUE!</v>
      </c>
    </row>
    <row r="1459" spans="1:41">
      <c r="A1459" s="264" t="e">
        <f t="shared" si="189"/>
        <v>#VALUE!</v>
      </c>
      <c r="B1459" s="243">
        <v>1456</v>
      </c>
      <c r="C1459" s="244"/>
      <c r="D1459" s="259" t="str">
        <f t="shared" si="182"/>
        <v/>
      </c>
      <c r="E1459" s="236"/>
      <c r="F1459" s="236"/>
      <c r="G1459" s="244"/>
      <c r="H1459" s="259" t="str">
        <f t="shared" si="183"/>
        <v/>
      </c>
      <c r="I1459" s="236"/>
      <c r="J1459" s="236"/>
      <c r="K1459" s="236"/>
      <c r="L1459" s="236"/>
      <c r="M1459" s="311">
        <f t="shared" si="184"/>
        <v>0</v>
      </c>
      <c r="N1459" s="236"/>
      <c r="O1459" s="236"/>
      <c r="P1459" s="236"/>
      <c r="Q1459" s="236"/>
      <c r="R1459" s="236"/>
      <c r="S1459" s="236"/>
      <c r="T1459" s="236"/>
      <c r="U1459" s="236"/>
      <c r="V1459" s="236"/>
      <c r="W1459" s="236"/>
      <c r="X1459" s="236"/>
      <c r="Y1459" s="236"/>
      <c r="Z1459" s="236"/>
      <c r="AA1459" s="236"/>
      <c r="AB1459" s="236"/>
      <c r="AC1459" s="236"/>
      <c r="AD1459" s="236"/>
      <c r="AE1459" s="236"/>
      <c r="AF1459" s="236"/>
      <c r="AG1459" s="236"/>
      <c r="AH1459" s="236"/>
      <c r="AI1459" s="236"/>
      <c r="AJ1459" s="236"/>
      <c r="AK1459" s="236"/>
      <c r="AL1459" s="260" t="str">
        <f t="shared" si="186"/>
        <v>нет</v>
      </c>
      <c r="AM1459" s="260" t="str">
        <f t="shared" si="188"/>
        <v>нет</v>
      </c>
      <c r="AN1459" s="260">
        <f t="shared" si="185"/>
        <v>0</v>
      </c>
      <c r="AO1459" s="260" t="e">
        <f t="shared" si="187"/>
        <v>#VALUE!</v>
      </c>
    </row>
    <row r="1460" spans="1:41">
      <c r="A1460" s="264" t="e">
        <f t="shared" si="189"/>
        <v>#VALUE!</v>
      </c>
      <c r="B1460" s="243">
        <v>1457</v>
      </c>
      <c r="C1460" s="244"/>
      <c r="D1460" s="259" t="str">
        <f t="shared" si="182"/>
        <v/>
      </c>
      <c r="E1460" s="236"/>
      <c r="F1460" s="236"/>
      <c r="G1460" s="244"/>
      <c r="H1460" s="259" t="str">
        <f t="shared" si="183"/>
        <v/>
      </c>
      <c r="I1460" s="236"/>
      <c r="J1460" s="236"/>
      <c r="K1460" s="236"/>
      <c r="L1460" s="236"/>
      <c r="M1460" s="311">
        <f t="shared" si="184"/>
        <v>0</v>
      </c>
      <c r="N1460" s="236"/>
      <c r="O1460" s="236"/>
      <c r="P1460" s="236"/>
      <c r="Q1460" s="236"/>
      <c r="R1460" s="236"/>
      <c r="S1460" s="236"/>
      <c r="T1460" s="236"/>
      <c r="U1460" s="236"/>
      <c r="V1460" s="236"/>
      <c r="W1460" s="236"/>
      <c r="X1460" s="236"/>
      <c r="Y1460" s="236"/>
      <c r="Z1460" s="236"/>
      <c r="AA1460" s="236"/>
      <c r="AB1460" s="236"/>
      <c r="AC1460" s="236"/>
      <c r="AD1460" s="236"/>
      <c r="AE1460" s="236"/>
      <c r="AF1460" s="236"/>
      <c r="AG1460" s="236"/>
      <c r="AH1460" s="236"/>
      <c r="AI1460" s="236"/>
      <c r="AJ1460" s="236"/>
      <c r="AK1460" s="236"/>
      <c r="AL1460" s="260" t="str">
        <f t="shared" si="186"/>
        <v>нет</v>
      </c>
      <c r="AM1460" s="260" t="str">
        <f t="shared" si="188"/>
        <v>нет</v>
      </c>
      <c r="AN1460" s="260">
        <f t="shared" si="185"/>
        <v>0</v>
      </c>
      <c r="AO1460" s="260" t="e">
        <f t="shared" si="187"/>
        <v>#VALUE!</v>
      </c>
    </row>
    <row r="1461" spans="1:41">
      <c r="A1461" s="264" t="e">
        <f t="shared" si="189"/>
        <v>#VALUE!</v>
      </c>
      <c r="B1461" s="243">
        <v>1458</v>
      </c>
      <c r="C1461" s="244"/>
      <c r="D1461" s="259" t="str">
        <f t="shared" si="182"/>
        <v/>
      </c>
      <c r="E1461" s="236"/>
      <c r="F1461" s="236"/>
      <c r="G1461" s="244"/>
      <c r="H1461" s="259" t="str">
        <f t="shared" si="183"/>
        <v/>
      </c>
      <c r="I1461" s="236"/>
      <c r="J1461" s="236"/>
      <c r="K1461" s="236"/>
      <c r="L1461" s="236"/>
      <c r="M1461" s="311">
        <f t="shared" si="184"/>
        <v>0</v>
      </c>
      <c r="N1461" s="236"/>
      <c r="O1461" s="236"/>
      <c r="P1461" s="236"/>
      <c r="Q1461" s="236"/>
      <c r="R1461" s="236"/>
      <c r="S1461" s="236"/>
      <c r="T1461" s="236"/>
      <c r="U1461" s="236"/>
      <c r="V1461" s="236"/>
      <c r="W1461" s="236"/>
      <c r="X1461" s="236"/>
      <c r="Y1461" s="236"/>
      <c r="Z1461" s="236"/>
      <c r="AA1461" s="236"/>
      <c r="AB1461" s="236"/>
      <c r="AC1461" s="236"/>
      <c r="AD1461" s="236"/>
      <c r="AE1461" s="236"/>
      <c r="AF1461" s="236"/>
      <c r="AG1461" s="236"/>
      <c r="AH1461" s="236"/>
      <c r="AI1461" s="236"/>
      <c r="AJ1461" s="236"/>
      <c r="AK1461" s="236"/>
      <c r="AL1461" s="260" t="str">
        <f t="shared" si="186"/>
        <v>нет</v>
      </c>
      <c r="AM1461" s="260" t="str">
        <f t="shared" si="188"/>
        <v>нет</v>
      </c>
      <c r="AN1461" s="260">
        <f t="shared" si="185"/>
        <v>0</v>
      </c>
      <c r="AO1461" s="260" t="e">
        <f t="shared" si="187"/>
        <v>#VALUE!</v>
      </c>
    </row>
    <row r="1462" spans="1:41">
      <c r="A1462" s="264" t="e">
        <f t="shared" si="189"/>
        <v>#VALUE!</v>
      </c>
      <c r="B1462" s="243">
        <v>1459</v>
      </c>
      <c r="C1462" s="244"/>
      <c r="D1462" s="259" t="str">
        <f t="shared" si="182"/>
        <v/>
      </c>
      <c r="E1462" s="236"/>
      <c r="F1462" s="236"/>
      <c r="G1462" s="244"/>
      <c r="H1462" s="259" t="str">
        <f t="shared" si="183"/>
        <v/>
      </c>
      <c r="I1462" s="236"/>
      <c r="J1462" s="236"/>
      <c r="K1462" s="236"/>
      <c r="L1462" s="236"/>
      <c r="M1462" s="311">
        <f t="shared" si="184"/>
        <v>0</v>
      </c>
      <c r="N1462" s="236"/>
      <c r="O1462" s="236"/>
      <c r="P1462" s="236"/>
      <c r="Q1462" s="236"/>
      <c r="R1462" s="236"/>
      <c r="S1462" s="236"/>
      <c r="T1462" s="236"/>
      <c r="U1462" s="236"/>
      <c r="V1462" s="236"/>
      <c r="W1462" s="236"/>
      <c r="X1462" s="236"/>
      <c r="Y1462" s="236"/>
      <c r="Z1462" s="236"/>
      <c r="AA1462" s="236"/>
      <c r="AB1462" s="236"/>
      <c r="AC1462" s="236"/>
      <c r="AD1462" s="236"/>
      <c r="AE1462" s="236"/>
      <c r="AF1462" s="236"/>
      <c r="AG1462" s="236"/>
      <c r="AH1462" s="236"/>
      <c r="AI1462" s="236"/>
      <c r="AJ1462" s="236"/>
      <c r="AK1462" s="236"/>
      <c r="AL1462" s="260" t="str">
        <f t="shared" si="186"/>
        <v>нет</v>
      </c>
      <c r="AM1462" s="260" t="str">
        <f t="shared" si="188"/>
        <v>нет</v>
      </c>
      <c r="AN1462" s="260">
        <f t="shared" si="185"/>
        <v>0</v>
      </c>
      <c r="AO1462" s="260" t="e">
        <f t="shared" si="187"/>
        <v>#VALUE!</v>
      </c>
    </row>
    <row r="1463" spans="1:41">
      <c r="A1463" s="264" t="e">
        <f t="shared" si="189"/>
        <v>#VALUE!</v>
      </c>
      <c r="B1463" s="243">
        <v>1460</v>
      </c>
      <c r="C1463" s="244"/>
      <c r="D1463" s="259" t="str">
        <f t="shared" si="182"/>
        <v/>
      </c>
      <c r="E1463" s="236"/>
      <c r="F1463" s="236"/>
      <c r="G1463" s="244"/>
      <c r="H1463" s="259" t="str">
        <f t="shared" si="183"/>
        <v/>
      </c>
      <c r="I1463" s="236"/>
      <c r="J1463" s="236"/>
      <c r="K1463" s="236"/>
      <c r="L1463" s="236"/>
      <c r="M1463" s="311">
        <f t="shared" si="184"/>
        <v>0</v>
      </c>
      <c r="N1463" s="236"/>
      <c r="O1463" s="236"/>
      <c r="P1463" s="236"/>
      <c r="Q1463" s="236"/>
      <c r="R1463" s="236"/>
      <c r="S1463" s="236"/>
      <c r="T1463" s="236"/>
      <c r="U1463" s="236"/>
      <c r="V1463" s="236"/>
      <c r="W1463" s="236"/>
      <c r="X1463" s="236"/>
      <c r="Y1463" s="236"/>
      <c r="Z1463" s="236"/>
      <c r="AA1463" s="236"/>
      <c r="AB1463" s="236"/>
      <c r="AC1463" s="236"/>
      <c r="AD1463" s="236"/>
      <c r="AE1463" s="236"/>
      <c r="AF1463" s="236"/>
      <c r="AG1463" s="236"/>
      <c r="AH1463" s="236"/>
      <c r="AI1463" s="236"/>
      <c r="AJ1463" s="236"/>
      <c r="AK1463" s="236"/>
      <c r="AL1463" s="260" t="str">
        <f t="shared" si="186"/>
        <v>нет</v>
      </c>
      <c r="AM1463" s="260" t="str">
        <f t="shared" si="188"/>
        <v>нет</v>
      </c>
      <c r="AN1463" s="260">
        <f t="shared" si="185"/>
        <v>0</v>
      </c>
      <c r="AO1463" s="260" t="e">
        <f t="shared" si="187"/>
        <v>#VALUE!</v>
      </c>
    </row>
    <row r="1464" spans="1:41">
      <c r="A1464" s="264" t="e">
        <f t="shared" si="189"/>
        <v>#VALUE!</v>
      </c>
      <c r="B1464" s="243">
        <v>1461</v>
      </c>
      <c r="C1464" s="244"/>
      <c r="D1464" s="259" t="str">
        <f t="shared" si="182"/>
        <v/>
      </c>
      <c r="E1464" s="236"/>
      <c r="F1464" s="236"/>
      <c r="G1464" s="244"/>
      <c r="H1464" s="259" t="str">
        <f t="shared" si="183"/>
        <v/>
      </c>
      <c r="I1464" s="236"/>
      <c r="J1464" s="236"/>
      <c r="K1464" s="236"/>
      <c r="L1464" s="236"/>
      <c r="M1464" s="311">
        <f t="shared" si="184"/>
        <v>0</v>
      </c>
      <c r="N1464" s="236"/>
      <c r="O1464" s="236"/>
      <c r="P1464" s="236"/>
      <c r="Q1464" s="236"/>
      <c r="R1464" s="236"/>
      <c r="S1464" s="236"/>
      <c r="T1464" s="236"/>
      <c r="U1464" s="236"/>
      <c r="V1464" s="236"/>
      <c r="W1464" s="236"/>
      <c r="X1464" s="236"/>
      <c r="Y1464" s="236"/>
      <c r="Z1464" s="236"/>
      <c r="AA1464" s="236"/>
      <c r="AB1464" s="236"/>
      <c r="AC1464" s="236"/>
      <c r="AD1464" s="236"/>
      <c r="AE1464" s="236"/>
      <c r="AF1464" s="236"/>
      <c r="AG1464" s="236"/>
      <c r="AH1464" s="236"/>
      <c r="AI1464" s="236"/>
      <c r="AJ1464" s="236"/>
      <c r="AK1464" s="236"/>
      <c r="AL1464" s="260" t="str">
        <f t="shared" si="186"/>
        <v>нет</v>
      </c>
      <c r="AM1464" s="260" t="str">
        <f t="shared" si="188"/>
        <v>нет</v>
      </c>
      <c r="AN1464" s="260">
        <f t="shared" si="185"/>
        <v>0</v>
      </c>
      <c r="AO1464" s="260" t="e">
        <f t="shared" si="187"/>
        <v>#VALUE!</v>
      </c>
    </row>
    <row r="1465" spans="1:41">
      <c r="A1465" s="264" t="e">
        <f t="shared" si="189"/>
        <v>#VALUE!</v>
      </c>
      <c r="B1465" s="243">
        <v>1462</v>
      </c>
      <c r="C1465" s="244"/>
      <c r="D1465" s="259" t="str">
        <f t="shared" si="182"/>
        <v/>
      </c>
      <c r="E1465" s="236"/>
      <c r="F1465" s="236"/>
      <c r="G1465" s="244"/>
      <c r="H1465" s="259" t="str">
        <f t="shared" si="183"/>
        <v/>
      </c>
      <c r="I1465" s="236"/>
      <c r="J1465" s="236"/>
      <c r="K1465" s="236"/>
      <c r="L1465" s="236"/>
      <c r="M1465" s="311">
        <f t="shared" si="184"/>
        <v>0</v>
      </c>
      <c r="N1465" s="236"/>
      <c r="O1465" s="236"/>
      <c r="P1465" s="236"/>
      <c r="Q1465" s="236"/>
      <c r="R1465" s="236"/>
      <c r="S1465" s="236"/>
      <c r="T1465" s="236"/>
      <c r="U1465" s="236"/>
      <c r="V1465" s="236"/>
      <c r="W1465" s="236"/>
      <c r="X1465" s="236"/>
      <c r="Y1465" s="236"/>
      <c r="Z1465" s="236"/>
      <c r="AA1465" s="236"/>
      <c r="AB1465" s="236"/>
      <c r="AC1465" s="236"/>
      <c r="AD1465" s="236"/>
      <c r="AE1465" s="236"/>
      <c r="AF1465" s="236"/>
      <c r="AG1465" s="236"/>
      <c r="AH1465" s="236"/>
      <c r="AI1465" s="236"/>
      <c r="AJ1465" s="236"/>
      <c r="AK1465" s="236"/>
      <c r="AL1465" s="260" t="str">
        <f t="shared" si="186"/>
        <v>нет</v>
      </c>
      <c r="AM1465" s="260" t="str">
        <f t="shared" si="188"/>
        <v>нет</v>
      </c>
      <c r="AN1465" s="260">
        <f t="shared" si="185"/>
        <v>0</v>
      </c>
      <c r="AO1465" s="260" t="e">
        <f t="shared" si="187"/>
        <v>#VALUE!</v>
      </c>
    </row>
    <row r="1466" spans="1:41">
      <c r="A1466" s="264" t="e">
        <f t="shared" si="189"/>
        <v>#VALUE!</v>
      </c>
      <c r="B1466" s="243">
        <v>1463</v>
      </c>
      <c r="C1466" s="244"/>
      <c r="D1466" s="259" t="str">
        <f t="shared" si="182"/>
        <v/>
      </c>
      <c r="E1466" s="236"/>
      <c r="F1466" s="236"/>
      <c r="G1466" s="244"/>
      <c r="H1466" s="259" t="str">
        <f t="shared" si="183"/>
        <v/>
      </c>
      <c r="I1466" s="236"/>
      <c r="J1466" s="236"/>
      <c r="K1466" s="236"/>
      <c r="L1466" s="236"/>
      <c r="M1466" s="311">
        <f t="shared" si="184"/>
        <v>0</v>
      </c>
      <c r="N1466" s="236"/>
      <c r="O1466" s="236"/>
      <c r="P1466" s="236"/>
      <c r="Q1466" s="236"/>
      <c r="R1466" s="236"/>
      <c r="S1466" s="236"/>
      <c r="T1466" s="236"/>
      <c r="U1466" s="236"/>
      <c r="V1466" s="236"/>
      <c r="W1466" s="236"/>
      <c r="X1466" s="236"/>
      <c r="Y1466" s="236"/>
      <c r="Z1466" s="236"/>
      <c r="AA1466" s="236"/>
      <c r="AB1466" s="236"/>
      <c r="AC1466" s="236"/>
      <c r="AD1466" s="236"/>
      <c r="AE1466" s="236"/>
      <c r="AF1466" s="236"/>
      <c r="AG1466" s="236"/>
      <c r="AH1466" s="236"/>
      <c r="AI1466" s="236"/>
      <c r="AJ1466" s="236"/>
      <c r="AK1466" s="236"/>
      <c r="AL1466" s="260" t="str">
        <f t="shared" si="186"/>
        <v>нет</v>
      </c>
      <c r="AM1466" s="260" t="str">
        <f t="shared" si="188"/>
        <v>нет</v>
      </c>
      <c r="AN1466" s="260">
        <f t="shared" si="185"/>
        <v>0</v>
      </c>
      <c r="AO1466" s="260" t="e">
        <f t="shared" si="187"/>
        <v>#VALUE!</v>
      </c>
    </row>
    <row r="1467" spans="1:41">
      <c r="A1467" s="264" t="e">
        <f t="shared" si="189"/>
        <v>#VALUE!</v>
      </c>
      <c r="B1467" s="243">
        <v>1464</v>
      </c>
      <c r="C1467" s="244"/>
      <c r="D1467" s="259" t="str">
        <f t="shared" si="182"/>
        <v/>
      </c>
      <c r="E1467" s="236"/>
      <c r="F1467" s="236"/>
      <c r="G1467" s="244"/>
      <c r="H1467" s="259" t="str">
        <f t="shared" si="183"/>
        <v/>
      </c>
      <c r="I1467" s="236"/>
      <c r="J1467" s="236"/>
      <c r="K1467" s="236"/>
      <c r="L1467" s="236"/>
      <c r="M1467" s="311">
        <f t="shared" si="184"/>
        <v>0</v>
      </c>
      <c r="N1467" s="236"/>
      <c r="O1467" s="236"/>
      <c r="P1467" s="236"/>
      <c r="Q1467" s="236"/>
      <c r="R1467" s="236"/>
      <c r="S1467" s="236"/>
      <c r="T1467" s="236"/>
      <c r="U1467" s="236"/>
      <c r="V1467" s="236"/>
      <c r="W1467" s="236"/>
      <c r="X1467" s="236"/>
      <c r="Y1467" s="236"/>
      <c r="Z1467" s="236"/>
      <c r="AA1467" s="236"/>
      <c r="AB1467" s="236"/>
      <c r="AC1467" s="236"/>
      <c r="AD1467" s="236"/>
      <c r="AE1467" s="236"/>
      <c r="AF1467" s="236"/>
      <c r="AG1467" s="236"/>
      <c r="AH1467" s="236"/>
      <c r="AI1467" s="236"/>
      <c r="AJ1467" s="236"/>
      <c r="AK1467" s="236"/>
      <c r="AL1467" s="260" t="str">
        <f t="shared" si="186"/>
        <v>нет</v>
      </c>
      <c r="AM1467" s="260" t="str">
        <f t="shared" si="188"/>
        <v>нет</v>
      </c>
      <c r="AN1467" s="260">
        <f t="shared" si="185"/>
        <v>0</v>
      </c>
      <c r="AO1467" s="260" t="e">
        <f t="shared" si="187"/>
        <v>#VALUE!</v>
      </c>
    </row>
    <row r="1468" spans="1:41">
      <c r="A1468" s="264" t="e">
        <f t="shared" si="189"/>
        <v>#VALUE!</v>
      </c>
      <c r="B1468" s="243">
        <v>1465</v>
      </c>
      <c r="C1468" s="244"/>
      <c r="D1468" s="259" t="str">
        <f t="shared" si="182"/>
        <v/>
      </c>
      <c r="E1468" s="236"/>
      <c r="F1468" s="236"/>
      <c r="G1468" s="244"/>
      <c r="H1468" s="259" t="str">
        <f t="shared" si="183"/>
        <v/>
      </c>
      <c r="I1468" s="236"/>
      <c r="J1468" s="236"/>
      <c r="K1468" s="236"/>
      <c r="L1468" s="236"/>
      <c r="M1468" s="311">
        <f t="shared" si="184"/>
        <v>0</v>
      </c>
      <c r="N1468" s="236"/>
      <c r="O1468" s="236"/>
      <c r="P1468" s="236"/>
      <c r="Q1468" s="236"/>
      <c r="R1468" s="236"/>
      <c r="S1468" s="236"/>
      <c r="T1468" s="236"/>
      <c r="U1468" s="236"/>
      <c r="V1468" s="236"/>
      <c r="W1468" s="236"/>
      <c r="X1468" s="236"/>
      <c r="Y1468" s="236"/>
      <c r="Z1468" s="236"/>
      <c r="AA1468" s="236"/>
      <c r="AB1468" s="236"/>
      <c r="AC1468" s="236"/>
      <c r="AD1468" s="236"/>
      <c r="AE1468" s="236"/>
      <c r="AF1468" s="236"/>
      <c r="AG1468" s="236"/>
      <c r="AH1468" s="236"/>
      <c r="AI1468" s="236"/>
      <c r="AJ1468" s="236"/>
      <c r="AK1468" s="236"/>
      <c r="AL1468" s="260" t="str">
        <f t="shared" si="186"/>
        <v>нет</v>
      </c>
      <c r="AM1468" s="260" t="str">
        <f t="shared" si="188"/>
        <v>нет</v>
      </c>
      <c r="AN1468" s="260">
        <f t="shared" si="185"/>
        <v>0</v>
      </c>
      <c r="AO1468" s="260" t="e">
        <f t="shared" si="187"/>
        <v>#VALUE!</v>
      </c>
    </row>
    <row r="1469" spans="1:41">
      <c r="A1469" s="264" t="e">
        <f t="shared" si="189"/>
        <v>#VALUE!</v>
      </c>
      <c r="B1469" s="243">
        <v>1466</v>
      </c>
      <c r="C1469" s="244"/>
      <c r="D1469" s="259" t="str">
        <f t="shared" si="182"/>
        <v/>
      </c>
      <c r="E1469" s="236"/>
      <c r="F1469" s="236"/>
      <c r="G1469" s="244"/>
      <c r="H1469" s="259" t="str">
        <f t="shared" si="183"/>
        <v/>
      </c>
      <c r="I1469" s="236"/>
      <c r="J1469" s="236"/>
      <c r="K1469" s="236"/>
      <c r="L1469" s="236"/>
      <c r="M1469" s="311">
        <f t="shared" si="184"/>
        <v>0</v>
      </c>
      <c r="N1469" s="236"/>
      <c r="O1469" s="236"/>
      <c r="P1469" s="236"/>
      <c r="Q1469" s="236"/>
      <c r="R1469" s="236"/>
      <c r="S1469" s="236"/>
      <c r="T1469" s="236"/>
      <c r="U1469" s="236"/>
      <c r="V1469" s="236"/>
      <c r="W1469" s="236"/>
      <c r="X1469" s="236"/>
      <c r="Y1469" s="236"/>
      <c r="Z1469" s="236"/>
      <c r="AA1469" s="236"/>
      <c r="AB1469" s="236"/>
      <c r="AC1469" s="236"/>
      <c r="AD1469" s="236"/>
      <c r="AE1469" s="236"/>
      <c r="AF1469" s="236"/>
      <c r="AG1469" s="236"/>
      <c r="AH1469" s="236"/>
      <c r="AI1469" s="236"/>
      <c r="AJ1469" s="236"/>
      <c r="AK1469" s="236"/>
      <c r="AL1469" s="260" t="str">
        <f t="shared" si="186"/>
        <v>нет</v>
      </c>
      <c r="AM1469" s="260" t="str">
        <f t="shared" si="188"/>
        <v>нет</v>
      </c>
      <c r="AN1469" s="260">
        <f t="shared" si="185"/>
        <v>0</v>
      </c>
      <c r="AO1469" s="260" t="e">
        <f t="shared" si="187"/>
        <v>#VALUE!</v>
      </c>
    </row>
    <row r="1470" spans="1:41">
      <c r="A1470" s="264" t="e">
        <f t="shared" si="189"/>
        <v>#VALUE!</v>
      </c>
      <c r="B1470" s="243">
        <v>1467</v>
      </c>
      <c r="C1470" s="244"/>
      <c r="D1470" s="259" t="str">
        <f t="shared" si="182"/>
        <v/>
      </c>
      <c r="E1470" s="236"/>
      <c r="F1470" s="236"/>
      <c r="G1470" s="244"/>
      <c r="H1470" s="259" t="str">
        <f t="shared" si="183"/>
        <v/>
      </c>
      <c r="I1470" s="236"/>
      <c r="J1470" s="236"/>
      <c r="K1470" s="236"/>
      <c r="L1470" s="236"/>
      <c r="M1470" s="311">
        <f t="shared" si="184"/>
        <v>0</v>
      </c>
      <c r="N1470" s="236"/>
      <c r="O1470" s="236"/>
      <c r="P1470" s="236"/>
      <c r="Q1470" s="236"/>
      <c r="R1470" s="236"/>
      <c r="S1470" s="236"/>
      <c r="T1470" s="236"/>
      <c r="U1470" s="236"/>
      <c r="V1470" s="236"/>
      <c r="W1470" s="236"/>
      <c r="X1470" s="236"/>
      <c r="Y1470" s="236"/>
      <c r="Z1470" s="236"/>
      <c r="AA1470" s="236"/>
      <c r="AB1470" s="236"/>
      <c r="AC1470" s="236"/>
      <c r="AD1470" s="236"/>
      <c r="AE1470" s="236"/>
      <c r="AF1470" s="236"/>
      <c r="AG1470" s="236"/>
      <c r="AH1470" s="236"/>
      <c r="AI1470" s="236"/>
      <c r="AJ1470" s="236"/>
      <c r="AK1470" s="236"/>
      <c r="AL1470" s="260" t="str">
        <f t="shared" si="186"/>
        <v>нет</v>
      </c>
      <c r="AM1470" s="260" t="str">
        <f t="shared" si="188"/>
        <v>нет</v>
      </c>
      <c r="AN1470" s="260">
        <f t="shared" si="185"/>
        <v>0</v>
      </c>
      <c r="AO1470" s="260" t="e">
        <f t="shared" si="187"/>
        <v>#VALUE!</v>
      </c>
    </row>
    <row r="1471" spans="1:41">
      <c r="A1471" s="264" t="e">
        <f t="shared" si="189"/>
        <v>#VALUE!</v>
      </c>
      <c r="B1471" s="243">
        <v>1468</v>
      </c>
      <c r="C1471" s="244"/>
      <c r="D1471" s="259" t="str">
        <f t="shared" ref="D1471:D1534" si="190">IFERROR(VLOOKUP(C1471,msu,2,0),"")</f>
        <v/>
      </c>
      <c r="E1471" s="236"/>
      <c r="F1471" s="236"/>
      <c r="G1471" s="244"/>
      <c r="H1471" s="259" t="str">
        <f t="shared" ref="H1471:H1534" si="191">IFERROR(VLOOKUP(G1471,oo,2,0),"")</f>
        <v/>
      </c>
      <c r="I1471" s="236"/>
      <c r="J1471" s="236"/>
      <c r="K1471" s="236"/>
      <c r="L1471" s="236"/>
      <c r="M1471" s="311">
        <f t="shared" ref="M1471:M1534" si="192">COUNTA(N1471:AK1471)</f>
        <v>0</v>
      </c>
      <c r="N1471" s="236"/>
      <c r="O1471" s="236"/>
      <c r="P1471" s="236"/>
      <c r="Q1471" s="236"/>
      <c r="R1471" s="236"/>
      <c r="S1471" s="236"/>
      <c r="T1471" s="236"/>
      <c r="U1471" s="236"/>
      <c r="V1471" s="236"/>
      <c r="W1471" s="236"/>
      <c r="X1471" s="236"/>
      <c r="Y1471" s="236"/>
      <c r="Z1471" s="236"/>
      <c r="AA1471" s="236"/>
      <c r="AB1471" s="236"/>
      <c r="AC1471" s="236"/>
      <c r="AD1471" s="236"/>
      <c r="AE1471" s="236"/>
      <c r="AF1471" s="236"/>
      <c r="AG1471" s="236"/>
      <c r="AH1471" s="236"/>
      <c r="AI1471" s="236"/>
      <c r="AJ1471" s="236"/>
      <c r="AK1471" s="236"/>
      <c r="AL1471" s="260" t="str">
        <f t="shared" si="186"/>
        <v>нет</v>
      </c>
      <c r="AM1471" s="260" t="str">
        <f t="shared" si="188"/>
        <v>нет</v>
      </c>
      <c r="AN1471" s="260">
        <f t="shared" ref="AN1471:AN1534" si="193">COUNTIF(N1471:AK1471,"призер")+COUNTIF(N1471:AK1471,"победитель")</f>
        <v>0</v>
      </c>
      <c r="AO1471" s="260" t="e">
        <f t="shared" si="187"/>
        <v>#VALUE!</v>
      </c>
    </row>
    <row r="1472" spans="1:41">
      <c r="A1472" s="264" t="e">
        <f t="shared" si="189"/>
        <v>#VALUE!</v>
      </c>
      <c r="B1472" s="243">
        <v>1469</v>
      </c>
      <c r="C1472" s="244"/>
      <c r="D1472" s="259" t="str">
        <f t="shared" si="190"/>
        <v/>
      </c>
      <c r="E1472" s="236"/>
      <c r="F1472" s="236"/>
      <c r="G1472" s="244"/>
      <c r="H1472" s="259" t="str">
        <f t="shared" si="191"/>
        <v/>
      </c>
      <c r="I1472" s="236"/>
      <c r="J1472" s="236"/>
      <c r="K1472" s="236"/>
      <c r="L1472" s="236"/>
      <c r="M1472" s="311">
        <f t="shared" si="192"/>
        <v>0</v>
      </c>
      <c r="N1472" s="236"/>
      <c r="O1472" s="236"/>
      <c r="P1472" s="236"/>
      <c r="Q1472" s="236"/>
      <c r="R1472" s="236"/>
      <c r="S1472" s="236"/>
      <c r="T1472" s="236"/>
      <c r="U1472" s="236"/>
      <c r="V1472" s="236"/>
      <c r="W1472" s="236"/>
      <c r="X1472" s="236"/>
      <c r="Y1472" s="236"/>
      <c r="Z1472" s="236"/>
      <c r="AA1472" s="236"/>
      <c r="AB1472" s="236"/>
      <c r="AC1472" s="236"/>
      <c r="AD1472" s="236"/>
      <c r="AE1472" s="236"/>
      <c r="AF1472" s="236"/>
      <c r="AG1472" s="236"/>
      <c r="AH1472" s="236"/>
      <c r="AI1472" s="236"/>
      <c r="AJ1472" s="236"/>
      <c r="AK1472" s="236"/>
      <c r="AL1472" s="260" t="str">
        <f t="shared" si="186"/>
        <v>нет</v>
      </c>
      <c r="AM1472" s="260" t="str">
        <f t="shared" si="188"/>
        <v>нет</v>
      </c>
      <c r="AN1472" s="260">
        <f t="shared" si="193"/>
        <v>0</v>
      </c>
      <c r="AO1472" s="260" t="e">
        <f t="shared" si="187"/>
        <v>#VALUE!</v>
      </c>
    </row>
    <row r="1473" spans="1:41">
      <c r="A1473" s="264" t="e">
        <f t="shared" si="189"/>
        <v>#VALUE!</v>
      </c>
      <c r="B1473" s="243">
        <v>1470</v>
      </c>
      <c r="C1473" s="244"/>
      <c r="D1473" s="259" t="str">
        <f t="shared" si="190"/>
        <v/>
      </c>
      <c r="E1473" s="236"/>
      <c r="F1473" s="236"/>
      <c r="G1473" s="244"/>
      <c r="H1473" s="259" t="str">
        <f t="shared" si="191"/>
        <v/>
      </c>
      <c r="I1473" s="236"/>
      <c r="J1473" s="236"/>
      <c r="K1473" s="236"/>
      <c r="L1473" s="236"/>
      <c r="M1473" s="311">
        <f t="shared" si="192"/>
        <v>0</v>
      </c>
      <c r="N1473" s="236"/>
      <c r="O1473" s="236"/>
      <c r="P1473" s="236"/>
      <c r="Q1473" s="236"/>
      <c r="R1473" s="236"/>
      <c r="S1473" s="236"/>
      <c r="T1473" s="236"/>
      <c r="U1473" s="236"/>
      <c r="V1473" s="236"/>
      <c r="W1473" s="236"/>
      <c r="X1473" s="236"/>
      <c r="Y1473" s="236"/>
      <c r="Z1473" s="236"/>
      <c r="AA1473" s="236"/>
      <c r="AB1473" s="236"/>
      <c r="AC1473" s="236"/>
      <c r="AD1473" s="236"/>
      <c r="AE1473" s="236"/>
      <c r="AF1473" s="236"/>
      <c r="AG1473" s="236"/>
      <c r="AH1473" s="236"/>
      <c r="AI1473" s="236"/>
      <c r="AJ1473" s="236"/>
      <c r="AK1473" s="236"/>
      <c r="AL1473" s="260" t="str">
        <f t="shared" si="186"/>
        <v>нет</v>
      </c>
      <c r="AM1473" s="260" t="str">
        <f t="shared" si="188"/>
        <v>нет</v>
      </c>
      <c r="AN1473" s="260">
        <f t="shared" si="193"/>
        <v>0</v>
      </c>
      <c r="AO1473" s="260" t="e">
        <f t="shared" si="187"/>
        <v>#VALUE!</v>
      </c>
    </row>
    <row r="1474" spans="1:41">
      <c r="A1474" s="264" t="e">
        <f t="shared" si="189"/>
        <v>#VALUE!</v>
      </c>
      <c r="B1474" s="243">
        <v>1471</v>
      </c>
      <c r="C1474" s="244"/>
      <c r="D1474" s="259" t="str">
        <f t="shared" si="190"/>
        <v/>
      </c>
      <c r="E1474" s="236"/>
      <c r="F1474" s="236"/>
      <c r="G1474" s="244"/>
      <c r="H1474" s="259" t="str">
        <f t="shared" si="191"/>
        <v/>
      </c>
      <c r="I1474" s="236"/>
      <c r="J1474" s="236"/>
      <c r="K1474" s="236"/>
      <c r="L1474" s="236"/>
      <c r="M1474" s="311">
        <f t="shared" si="192"/>
        <v>0</v>
      </c>
      <c r="N1474" s="236"/>
      <c r="O1474" s="236"/>
      <c r="P1474" s="236"/>
      <c r="Q1474" s="236"/>
      <c r="R1474" s="236"/>
      <c r="S1474" s="236"/>
      <c r="T1474" s="236"/>
      <c r="U1474" s="236"/>
      <c r="V1474" s="236"/>
      <c r="W1474" s="236"/>
      <c r="X1474" s="236"/>
      <c r="Y1474" s="236"/>
      <c r="Z1474" s="236"/>
      <c r="AA1474" s="236"/>
      <c r="AB1474" s="236"/>
      <c r="AC1474" s="236"/>
      <c r="AD1474" s="236"/>
      <c r="AE1474" s="236"/>
      <c r="AF1474" s="236"/>
      <c r="AG1474" s="236"/>
      <c r="AH1474" s="236"/>
      <c r="AI1474" s="236"/>
      <c r="AJ1474" s="236"/>
      <c r="AK1474" s="236"/>
      <c r="AL1474" s="260" t="str">
        <f t="shared" si="186"/>
        <v>нет</v>
      </c>
      <c r="AM1474" s="260" t="str">
        <f t="shared" si="188"/>
        <v>нет</v>
      </c>
      <c r="AN1474" s="260">
        <f t="shared" si="193"/>
        <v>0</v>
      </c>
      <c r="AO1474" s="260" t="e">
        <f t="shared" si="187"/>
        <v>#VALUE!</v>
      </c>
    </row>
    <row r="1475" spans="1:41">
      <c r="A1475" s="264" t="e">
        <f t="shared" si="189"/>
        <v>#VALUE!</v>
      </c>
      <c r="B1475" s="243">
        <v>1472</v>
      </c>
      <c r="C1475" s="244"/>
      <c r="D1475" s="259" t="str">
        <f t="shared" si="190"/>
        <v/>
      </c>
      <c r="E1475" s="236"/>
      <c r="F1475" s="236"/>
      <c r="G1475" s="244"/>
      <c r="H1475" s="259" t="str">
        <f t="shared" si="191"/>
        <v/>
      </c>
      <c r="I1475" s="236"/>
      <c r="J1475" s="236"/>
      <c r="K1475" s="236"/>
      <c r="L1475" s="236"/>
      <c r="M1475" s="311">
        <f t="shared" si="192"/>
        <v>0</v>
      </c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  <c r="AD1475" s="236"/>
      <c r="AE1475" s="236"/>
      <c r="AF1475" s="236"/>
      <c r="AG1475" s="236"/>
      <c r="AH1475" s="236"/>
      <c r="AI1475" s="236"/>
      <c r="AJ1475" s="236"/>
      <c r="AK1475" s="236"/>
      <c r="AL1475" s="260" t="str">
        <f t="shared" si="186"/>
        <v>нет</v>
      </c>
      <c r="AM1475" s="260" t="str">
        <f t="shared" si="188"/>
        <v>нет</v>
      </c>
      <c r="AN1475" s="260">
        <f t="shared" si="193"/>
        <v>0</v>
      </c>
      <c r="AO1475" s="260" t="e">
        <f t="shared" si="187"/>
        <v>#VALUE!</v>
      </c>
    </row>
    <row r="1476" spans="1:41">
      <c r="A1476" s="264" t="e">
        <f t="shared" si="189"/>
        <v>#VALUE!</v>
      </c>
      <c r="B1476" s="243">
        <v>1473</v>
      </c>
      <c r="C1476" s="244"/>
      <c r="D1476" s="259" t="str">
        <f t="shared" si="190"/>
        <v/>
      </c>
      <c r="E1476" s="236"/>
      <c r="F1476" s="236"/>
      <c r="G1476" s="244"/>
      <c r="H1476" s="259" t="str">
        <f t="shared" si="191"/>
        <v/>
      </c>
      <c r="I1476" s="236"/>
      <c r="J1476" s="236"/>
      <c r="K1476" s="236"/>
      <c r="L1476" s="236"/>
      <c r="M1476" s="311">
        <f t="shared" si="192"/>
        <v>0</v>
      </c>
      <c r="N1476" s="236"/>
      <c r="O1476" s="236"/>
      <c r="P1476" s="236"/>
      <c r="Q1476" s="236"/>
      <c r="R1476" s="236"/>
      <c r="S1476" s="236"/>
      <c r="T1476" s="236"/>
      <c r="U1476" s="236"/>
      <c r="V1476" s="236"/>
      <c r="W1476" s="236"/>
      <c r="X1476" s="236"/>
      <c r="Y1476" s="236"/>
      <c r="Z1476" s="236"/>
      <c r="AA1476" s="236"/>
      <c r="AB1476" s="236"/>
      <c r="AC1476" s="236"/>
      <c r="AD1476" s="236"/>
      <c r="AE1476" s="236"/>
      <c r="AF1476" s="236"/>
      <c r="AG1476" s="236"/>
      <c r="AH1476" s="236"/>
      <c r="AI1476" s="236"/>
      <c r="AJ1476" s="236"/>
      <c r="AK1476" s="236"/>
      <c r="AL1476" s="260" t="str">
        <f t="shared" si="186"/>
        <v>нет</v>
      </c>
      <c r="AM1476" s="260" t="str">
        <f t="shared" si="188"/>
        <v>нет</v>
      </c>
      <c r="AN1476" s="260">
        <f t="shared" si="193"/>
        <v>0</v>
      </c>
      <c r="AO1476" s="260" t="e">
        <f t="shared" si="187"/>
        <v>#VALUE!</v>
      </c>
    </row>
    <row r="1477" spans="1:41">
      <c r="A1477" s="264" t="e">
        <f t="shared" si="189"/>
        <v>#VALUE!</v>
      </c>
      <c r="B1477" s="243">
        <v>1474</v>
      </c>
      <c r="C1477" s="244"/>
      <c r="D1477" s="259" t="str">
        <f t="shared" si="190"/>
        <v/>
      </c>
      <c r="E1477" s="236"/>
      <c r="F1477" s="236"/>
      <c r="G1477" s="244"/>
      <c r="H1477" s="259" t="str">
        <f t="shared" si="191"/>
        <v/>
      </c>
      <c r="I1477" s="236"/>
      <c r="J1477" s="236"/>
      <c r="K1477" s="236"/>
      <c r="L1477" s="236"/>
      <c r="M1477" s="311">
        <f t="shared" si="192"/>
        <v>0</v>
      </c>
      <c r="N1477" s="236"/>
      <c r="O1477" s="236"/>
      <c r="P1477" s="236"/>
      <c r="Q1477" s="236"/>
      <c r="R1477" s="236"/>
      <c r="S1477" s="236"/>
      <c r="T1477" s="236"/>
      <c r="U1477" s="236"/>
      <c r="V1477" s="236"/>
      <c r="W1477" s="236"/>
      <c r="X1477" s="236"/>
      <c r="Y1477" s="236"/>
      <c r="Z1477" s="236"/>
      <c r="AA1477" s="236"/>
      <c r="AB1477" s="236"/>
      <c r="AC1477" s="236"/>
      <c r="AD1477" s="236"/>
      <c r="AE1477" s="236"/>
      <c r="AF1477" s="236"/>
      <c r="AG1477" s="236"/>
      <c r="AH1477" s="236"/>
      <c r="AI1477" s="236"/>
      <c r="AJ1477" s="236"/>
      <c r="AK1477" s="236"/>
      <c r="AL1477" s="260" t="str">
        <f t="shared" ref="AL1477:AL1540" si="194">IF($I1477&lt;5,"нет",IF($I1477&gt;9,"нет","да"))</f>
        <v>нет</v>
      </c>
      <c r="AM1477" s="260" t="str">
        <f t="shared" si="188"/>
        <v>нет</v>
      </c>
      <c r="AN1477" s="260">
        <f t="shared" si="193"/>
        <v>0</v>
      </c>
      <c r="AO1477" s="260" t="e">
        <f t="shared" ref="AO1477:AO1540" si="195">IF(LEN(G1477)=5,LEFT(G1477,1)+100,LEFT(G1477,2)+100)</f>
        <v>#VALUE!</v>
      </c>
    </row>
    <row r="1478" spans="1:41">
      <c r="A1478" s="264" t="e">
        <f t="shared" si="189"/>
        <v>#VALUE!</v>
      </c>
      <c r="B1478" s="243">
        <v>1475</v>
      </c>
      <c r="C1478" s="244"/>
      <c r="D1478" s="259" t="str">
        <f t="shared" si="190"/>
        <v/>
      </c>
      <c r="E1478" s="236"/>
      <c r="F1478" s="236"/>
      <c r="G1478" s="244"/>
      <c r="H1478" s="259" t="str">
        <f t="shared" si="191"/>
        <v/>
      </c>
      <c r="I1478" s="236"/>
      <c r="J1478" s="236"/>
      <c r="K1478" s="236"/>
      <c r="L1478" s="236"/>
      <c r="M1478" s="311">
        <f t="shared" si="192"/>
        <v>0</v>
      </c>
      <c r="N1478" s="236"/>
      <c r="O1478" s="236"/>
      <c r="P1478" s="236"/>
      <c r="Q1478" s="236"/>
      <c r="R1478" s="236"/>
      <c r="S1478" s="236"/>
      <c r="T1478" s="236"/>
      <c r="U1478" s="236"/>
      <c r="V1478" s="236"/>
      <c r="W1478" s="236"/>
      <c r="X1478" s="236"/>
      <c r="Y1478" s="236"/>
      <c r="Z1478" s="236"/>
      <c r="AA1478" s="236"/>
      <c r="AB1478" s="236"/>
      <c r="AC1478" s="236"/>
      <c r="AD1478" s="236"/>
      <c r="AE1478" s="236"/>
      <c r="AF1478" s="236"/>
      <c r="AG1478" s="236"/>
      <c r="AH1478" s="236"/>
      <c r="AI1478" s="236"/>
      <c r="AJ1478" s="236"/>
      <c r="AK1478" s="236"/>
      <c r="AL1478" s="260" t="str">
        <f t="shared" si="194"/>
        <v>нет</v>
      </c>
      <c r="AM1478" s="260" t="str">
        <f t="shared" ref="AM1478:AM1541" si="196">IF($I1478&lt;=9,"нет","да")</f>
        <v>нет</v>
      </c>
      <c r="AN1478" s="260">
        <f t="shared" si="193"/>
        <v>0</v>
      </c>
      <c r="AO1478" s="260" t="e">
        <f t="shared" si="195"/>
        <v>#VALUE!</v>
      </c>
    </row>
    <row r="1479" spans="1:41">
      <c r="A1479" s="264" t="e">
        <f t="shared" si="189"/>
        <v>#VALUE!</v>
      </c>
      <c r="B1479" s="243">
        <v>1476</v>
      </c>
      <c r="C1479" s="244"/>
      <c r="D1479" s="259" t="str">
        <f t="shared" si="190"/>
        <v/>
      </c>
      <c r="E1479" s="236"/>
      <c r="F1479" s="236"/>
      <c r="G1479" s="244"/>
      <c r="H1479" s="259" t="str">
        <f t="shared" si="191"/>
        <v/>
      </c>
      <c r="I1479" s="236"/>
      <c r="J1479" s="236"/>
      <c r="K1479" s="236"/>
      <c r="L1479" s="236"/>
      <c r="M1479" s="311">
        <f t="shared" si="192"/>
        <v>0</v>
      </c>
      <c r="N1479" s="236"/>
      <c r="O1479" s="236"/>
      <c r="P1479" s="236"/>
      <c r="Q1479" s="236"/>
      <c r="R1479" s="236"/>
      <c r="S1479" s="236"/>
      <c r="T1479" s="236"/>
      <c r="U1479" s="236"/>
      <c r="V1479" s="236"/>
      <c r="W1479" s="236"/>
      <c r="X1479" s="236"/>
      <c r="Y1479" s="236"/>
      <c r="Z1479" s="236"/>
      <c r="AA1479" s="236"/>
      <c r="AB1479" s="236"/>
      <c r="AC1479" s="236"/>
      <c r="AD1479" s="236"/>
      <c r="AE1479" s="236"/>
      <c r="AF1479" s="236"/>
      <c r="AG1479" s="236"/>
      <c r="AH1479" s="236"/>
      <c r="AI1479" s="236"/>
      <c r="AJ1479" s="236"/>
      <c r="AK1479" s="236"/>
      <c r="AL1479" s="260" t="str">
        <f t="shared" si="194"/>
        <v>нет</v>
      </c>
      <c r="AM1479" s="260" t="str">
        <f t="shared" si="196"/>
        <v>нет</v>
      </c>
      <c r="AN1479" s="260">
        <f t="shared" si="193"/>
        <v>0</v>
      </c>
      <c r="AO1479" s="260" t="e">
        <f t="shared" si="195"/>
        <v>#VALUE!</v>
      </c>
    </row>
    <row r="1480" spans="1:41">
      <c r="A1480" s="264" t="e">
        <f t="shared" ref="A1480:A1543" si="197">IF($AO1480=$C1480, "Код_ОО+МСУ_верно", "Требуется проверка кода ОО или МСУ, кроме 101, 102,103")</f>
        <v>#VALUE!</v>
      </c>
      <c r="B1480" s="243">
        <v>1477</v>
      </c>
      <c r="C1480" s="244"/>
      <c r="D1480" s="259" t="str">
        <f t="shared" si="190"/>
        <v/>
      </c>
      <c r="E1480" s="236"/>
      <c r="F1480" s="236"/>
      <c r="G1480" s="244"/>
      <c r="H1480" s="259" t="str">
        <f t="shared" si="191"/>
        <v/>
      </c>
      <c r="I1480" s="236"/>
      <c r="J1480" s="236"/>
      <c r="K1480" s="236"/>
      <c r="L1480" s="236"/>
      <c r="M1480" s="311">
        <f t="shared" si="192"/>
        <v>0</v>
      </c>
      <c r="N1480" s="236"/>
      <c r="O1480" s="236"/>
      <c r="P1480" s="236"/>
      <c r="Q1480" s="236"/>
      <c r="R1480" s="236"/>
      <c r="S1480" s="236"/>
      <c r="T1480" s="236"/>
      <c r="U1480" s="236"/>
      <c r="V1480" s="236"/>
      <c r="W1480" s="236"/>
      <c r="X1480" s="236"/>
      <c r="Y1480" s="236"/>
      <c r="Z1480" s="236"/>
      <c r="AA1480" s="236"/>
      <c r="AB1480" s="236"/>
      <c r="AC1480" s="236"/>
      <c r="AD1480" s="236"/>
      <c r="AE1480" s="236"/>
      <c r="AF1480" s="236"/>
      <c r="AG1480" s="236"/>
      <c r="AH1480" s="236"/>
      <c r="AI1480" s="236"/>
      <c r="AJ1480" s="236"/>
      <c r="AK1480" s="236"/>
      <c r="AL1480" s="260" t="str">
        <f t="shared" si="194"/>
        <v>нет</v>
      </c>
      <c r="AM1480" s="260" t="str">
        <f t="shared" si="196"/>
        <v>нет</v>
      </c>
      <c r="AN1480" s="260">
        <f t="shared" si="193"/>
        <v>0</v>
      </c>
      <c r="AO1480" s="260" t="e">
        <f t="shared" si="195"/>
        <v>#VALUE!</v>
      </c>
    </row>
    <row r="1481" spans="1:41">
      <c r="A1481" s="264" t="e">
        <f t="shared" si="197"/>
        <v>#VALUE!</v>
      </c>
      <c r="B1481" s="243">
        <v>1478</v>
      </c>
      <c r="C1481" s="244"/>
      <c r="D1481" s="259" t="str">
        <f t="shared" si="190"/>
        <v/>
      </c>
      <c r="E1481" s="236"/>
      <c r="F1481" s="236"/>
      <c r="G1481" s="244"/>
      <c r="H1481" s="259" t="str">
        <f t="shared" si="191"/>
        <v/>
      </c>
      <c r="I1481" s="236"/>
      <c r="J1481" s="236"/>
      <c r="K1481" s="236"/>
      <c r="L1481" s="236"/>
      <c r="M1481" s="311">
        <f t="shared" si="192"/>
        <v>0</v>
      </c>
      <c r="N1481" s="236"/>
      <c r="O1481" s="236"/>
      <c r="P1481" s="236"/>
      <c r="Q1481" s="236"/>
      <c r="R1481" s="236"/>
      <c r="S1481" s="236"/>
      <c r="T1481" s="236"/>
      <c r="U1481" s="236"/>
      <c r="V1481" s="236"/>
      <c r="W1481" s="236"/>
      <c r="X1481" s="236"/>
      <c r="Y1481" s="236"/>
      <c r="Z1481" s="236"/>
      <c r="AA1481" s="236"/>
      <c r="AB1481" s="236"/>
      <c r="AC1481" s="236"/>
      <c r="AD1481" s="236"/>
      <c r="AE1481" s="236"/>
      <c r="AF1481" s="236"/>
      <c r="AG1481" s="236"/>
      <c r="AH1481" s="236"/>
      <c r="AI1481" s="236"/>
      <c r="AJ1481" s="236"/>
      <c r="AK1481" s="236"/>
      <c r="AL1481" s="260" t="str">
        <f t="shared" si="194"/>
        <v>нет</v>
      </c>
      <c r="AM1481" s="260" t="str">
        <f t="shared" si="196"/>
        <v>нет</v>
      </c>
      <c r="AN1481" s="260">
        <f t="shared" si="193"/>
        <v>0</v>
      </c>
      <c r="AO1481" s="260" t="e">
        <f t="shared" si="195"/>
        <v>#VALUE!</v>
      </c>
    </row>
    <row r="1482" spans="1:41">
      <c r="A1482" s="264" t="e">
        <f t="shared" si="197"/>
        <v>#VALUE!</v>
      </c>
      <c r="B1482" s="243">
        <v>1479</v>
      </c>
      <c r="C1482" s="244"/>
      <c r="D1482" s="259" t="str">
        <f t="shared" si="190"/>
        <v/>
      </c>
      <c r="E1482" s="236"/>
      <c r="F1482" s="236"/>
      <c r="G1482" s="244"/>
      <c r="H1482" s="259" t="str">
        <f t="shared" si="191"/>
        <v/>
      </c>
      <c r="I1482" s="236"/>
      <c r="J1482" s="236"/>
      <c r="K1482" s="236"/>
      <c r="L1482" s="236"/>
      <c r="M1482" s="311">
        <f t="shared" si="192"/>
        <v>0</v>
      </c>
      <c r="N1482" s="236"/>
      <c r="O1482" s="236"/>
      <c r="P1482" s="236"/>
      <c r="Q1482" s="236"/>
      <c r="R1482" s="236"/>
      <c r="S1482" s="236"/>
      <c r="T1482" s="236"/>
      <c r="U1482" s="236"/>
      <c r="V1482" s="236"/>
      <c r="W1482" s="236"/>
      <c r="X1482" s="236"/>
      <c r="Y1482" s="236"/>
      <c r="Z1482" s="236"/>
      <c r="AA1482" s="236"/>
      <c r="AB1482" s="236"/>
      <c r="AC1482" s="236"/>
      <c r="AD1482" s="236"/>
      <c r="AE1482" s="236"/>
      <c r="AF1482" s="236"/>
      <c r="AG1482" s="236"/>
      <c r="AH1482" s="236"/>
      <c r="AI1482" s="236"/>
      <c r="AJ1482" s="236"/>
      <c r="AK1482" s="236"/>
      <c r="AL1482" s="260" t="str">
        <f t="shared" si="194"/>
        <v>нет</v>
      </c>
      <c r="AM1482" s="260" t="str">
        <f t="shared" si="196"/>
        <v>нет</v>
      </c>
      <c r="AN1482" s="260">
        <f t="shared" si="193"/>
        <v>0</v>
      </c>
      <c r="AO1482" s="260" t="e">
        <f t="shared" si="195"/>
        <v>#VALUE!</v>
      </c>
    </row>
    <row r="1483" spans="1:41">
      <c r="A1483" s="264" t="e">
        <f t="shared" si="197"/>
        <v>#VALUE!</v>
      </c>
      <c r="B1483" s="243">
        <v>1480</v>
      </c>
      <c r="C1483" s="244"/>
      <c r="D1483" s="259" t="str">
        <f t="shared" si="190"/>
        <v/>
      </c>
      <c r="E1483" s="236"/>
      <c r="F1483" s="236"/>
      <c r="G1483" s="244"/>
      <c r="H1483" s="259" t="str">
        <f t="shared" si="191"/>
        <v/>
      </c>
      <c r="I1483" s="236"/>
      <c r="J1483" s="236"/>
      <c r="K1483" s="236"/>
      <c r="L1483" s="236"/>
      <c r="M1483" s="311">
        <f t="shared" si="192"/>
        <v>0</v>
      </c>
      <c r="N1483" s="236"/>
      <c r="O1483" s="236"/>
      <c r="P1483" s="236"/>
      <c r="Q1483" s="236"/>
      <c r="R1483" s="236"/>
      <c r="S1483" s="236"/>
      <c r="T1483" s="236"/>
      <c r="U1483" s="236"/>
      <c r="V1483" s="236"/>
      <c r="W1483" s="236"/>
      <c r="X1483" s="236"/>
      <c r="Y1483" s="236"/>
      <c r="Z1483" s="236"/>
      <c r="AA1483" s="236"/>
      <c r="AB1483" s="236"/>
      <c r="AC1483" s="236"/>
      <c r="AD1483" s="236"/>
      <c r="AE1483" s="236"/>
      <c r="AF1483" s="236"/>
      <c r="AG1483" s="236"/>
      <c r="AH1483" s="236"/>
      <c r="AI1483" s="236"/>
      <c r="AJ1483" s="236"/>
      <c r="AK1483" s="236"/>
      <c r="AL1483" s="260" t="str">
        <f t="shared" si="194"/>
        <v>нет</v>
      </c>
      <c r="AM1483" s="260" t="str">
        <f t="shared" si="196"/>
        <v>нет</v>
      </c>
      <c r="AN1483" s="260">
        <f t="shared" si="193"/>
        <v>0</v>
      </c>
      <c r="AO1483" s="260" t="e">
        <f t="shared" si="195"/>
        <v>#VALUE!</v>
      </c>
    </row>
    <row r="1484" spans="1:41">
      <c r="A1484" s="264" t="e">
        <f t="shared" si="197"/>
        <v>#VALUE!</v>
      </c>
      <c r="B1484" s="243">
        <v>1481</v>
      </c>
      <c r="C1484" s="244"/>
      <c r="D1484" s="259" t="str">
        <f t="shared" si="190"/>
        <v/>
      </c>
      <c r="E1484" s="236"/>
      <c r="F1484" s="236"/>
      <c r="G1484" s="244"/>
      <c r="H1484" s="259" t="str">
        <f t="shared" si="191"/>
        <v/>
      </c>
      <c r="I1484" s="236"/>
      <c r="J1484" s="236"/>
      <c r="K1484" s="236"/>
      <c r="L1484" s="236"/>
      <c r="M1484" s="311">
        <f t="shared" si="192"/>
        <v>0</v>
      </c>
      <c r="N1484" s="236"/>
      <c r="O1484" s="236"/>
      <c r="P1484" s="236"/>
      <c r="Q1484" s="236"/>
      <c r="R1484" s="236"/>
      <c r="S1484" s="236"/>
      <c r="T1484" s="236"/>
      <c r="U1484" s="236"/>
      <c r="V1484" s="236"/>
      <c r="W1484" s="236"/>
      <c r="X1484" s="236"/>
      <c r="Y1484" s="236"/>
      <c r="Z1484" s="236"/>
      <c r="AA1484" s="236"/>
      <c r="AB1484" s="236"/>
      <c r="AC1484" s="236"/>
      <c r="AD1484" s="236"/>
      <c r="AE1484" s="236"/>
      <c r="AF1484" s="236"/>
      <c r="AG1484" s="236"/>
      <c r="AH1484" s="236"/>
      <c r="AI1484" s="236"/>
      <c r="AJ1484" s="236"/>
      <c r="AK1484" s="236"/>
      <c r="AL1484" s="260" t="str">
        <f t="shared" si="194"/>
        <v>нет</v>
      </c>
      <c r="AM1484" s="260" t="str">
        <f t="shared" si="196"/>
        <v>нет</v>
      </c>
      <c r="AN1484" s="260">
        <f t="shared" si="193"/>
        <v>0</v>
      </c>
      <c r="AO1484" s="260" t="e">
        <f t="shared" si="195"/>
        <v>#VALUE!</v>
      </c>
    </row>
    <row r="1485" spans="1:41">
      <c r="A1485" s="264" t="e">
        <f t="shared" si="197"/>
        <v>#VALUE!</v>
      </c>
      <c r="B1485" s="243">
        <v>1482</v>
      </c>
      <c r="C1485" s="244"/>
      <c r="D1485" s="259" t="str">
        <f t="shared" si="190"/>
        <v/>
      </c>
      <c r="E1485" s="236"/>
      <c r="F1485" s="236"/>
      <c r="G1485" s="244"/>
      <c r="H1485" s="259" t="str">
        <f t="shared" si="191"/>
        <v/>
      </c>
      <c r="I1485" s="236"/>
      <c r="J1485" s="236"/>
      <c r="K1485" s="236"/>
      <c r="L1485" s="236"/>
      <c r="M1485" s="311">
        <f t="shared" si="192"/>
        <v>0</v>
      </c>
      <c r="N1485" s="236"/>
      <c r="O1485" s="236"/>
      <c r="P1485" s="236"/>
      <c r="Q1485" s="236"/>
      <c r="R1485" s="236"/>
      <c r="S1485" s="236"/>
      <c r="T1485" s="236"/>
      <c r="U1485" s="236"/>
      <c r="V1485" s="236"/>
      <c r="W1485" s="236"/>
      <c r="X1485" s="236"/>
      <c r="Y1485" s="236"/>
      <c r="Z1485" s="236"/>
      <c r="AA1485" s="236"/>
      <c r="AB1485" s="236"/>
      <c r="AC1485" s="236"/>
      <c r="AD1485" s="236"/>
      <c r="AE1485" s="236"/>
      <c r="AF1485" s="236"/>
      <c r="AG1485" s="236"/>
      <c r="AH1485" s="236"/>
      <c r="AI1485" s="236"/>
      <c r="AJ1485" s="236"/>
      <c r="AK1485" s="236"/>
      <c r="AL1485" s="260" t="str">
        <f t="shared" si="194"/>
        <v>нет</v>
      </c>
      <c r="AM1485" s="260" t="str">
        <f t="shared" si="196"/>
        <v>нет</v>
      </c>
      <c r="AN1485" s="260">
        <f t="shared" si="193"/>
        <v>0</v>
      </c>
      <c r="AO1485" s="260" t="e">
        <f t="shared" si="195"/>
        <v>#VALUE!</v>
      </c>
    </row>
    <row r="1486" spans="1:41">
      <c r="A1486" s="264" t="e">
        <f t="shared" si="197"/>
        <v>#VALUE!</v>
      </c>
      <c r="B1486" s="243">
        <v>1483</v>
      </c>
      <c r="C1486" s="244"/>
      <c r="D1486" s="259" t="str">
        <f t="shared" si="190"/>
        <v/>
      </c>
      <c r="E1486" s="236"/>
      <c r="F1486" s="236"/>
      <c r="G1486" s="244"/>
      <c r="H1486" s="259" t="str">
        <f t="shared" si="191"/>
        <v/>
      </c>
      <c r="I1486" s="236"/>
      <c r="J1486" s="236"/>
      <c r="K1486" s="236"/>
      <c r="L1486" s="236"/>
      <c r="M1486" s="311">
        <f t="shared" si="192"/>
        <v>0</v>
      </c>
      <c r="N1486" s="236"/>
      <c r="O1486" s="236"/>
      <c r="P1486" s="236"/>
      <c r="Q1486" s="236"/>
      <c r="R1486" s="236"/>
      <c r="S1486" s="236"/>
      <c r="T1486" s="236"/>
      <c r="U1486" s="236"/>
      <c r="V1486" s="236"/>
      <c r="W1486" s="236"/>
      <c r="X1486" s="236"/>
      <c r="Y1486" s="236"/>
      <c r="Z1486" s="236"/>
      <c r="AA1486" s="236"/>
      <c r="AB1486" s="236"/>
      <c r="AC1486" s="236"/>
      <c r="AD1486" s="236"/>
      <c r="AE1486" s="236"/>
      <c r="AF1486" s="236"/>
      <c r="AG1486" s="236"/>
      <c r="AH1486" s="236"/>
      <c r="AI1486" s="236"/>
      <c r="AJ1486" s="236"/>
      <c r="AK1486" s="236"/>
      <c r="AL1486" s="260" t="str">
        <f t="shared" si="194"/>
        <v>нет</v>
      </c>
      <c r="AM1486" s="260" t="str">
        <f t="shared" si="196"/>
        <v>нет</v>
      </c>
      <c r="AN1486" s="260">
        <f t="shared" si="193"/>
        <v>0</v>
      </c>
      <c r="AO1486" s="260" t="e">
        <f t="shared" si="195"/>
        <v>#VALUE!</v>
      </c>
    </row>
    <row r="1487" spans="1:41">
      <c r="A1487" s="264" t="e">
        <f t="shared" si="197"/>
        <v>#VALUE!</v>
      </c>
      <c r="B1487" s="243">
        <v>1484</v>
      </c>
      <c r="C1487" s="244"/>
      <c r="D1487" s="259" t="str">
        <f t="shared" si="190"/>
        <v/>
      </c>
      <c r="E1487" s="236"/>
      <c r="F1487" s="236"/>
      <c r="G1487" s="244"/>
      <c r="H1487" s="259" t="str">
        <f t="shared" si="191"/>
        <v/>
      </c>
      <c r="I1487" s="236"/>
      <c r="J1487" s="236"/>
      <c r="K1487" s="236"/>
      <c r="L1487" s="236"/>
      <c r="M1487" s="311">
        <f t="shared" si="192"/>
        <v>0</v>
      </c>
      <c r="N1487" s="236"/>
      <c r="O1487" s="236"/>
      <c r="P1487" s="236"/>
      <c r="Q1487" s="236"/>
      <c r="R1487" s="236"/>
      <c r="S1487" s="236"/>
      <c r="T1487" s="236"/>
      <c r="U1487" s="236"/>
      <c r="V1487" s="236"/>
      <c r="W1487" s="236"/>
      <c r="X1487" s="236"/>
      <c r="Y1487" s="236"/>
      <c r="Z1487" s="236"/>
      <c r="AA1487" s="236"/>
      <c r="AB1487" s="236"/>
      <c r="AC1487" s="236"/>
      <c r="AD1487" s="236"/>
      <c r="AE1487" s="236"/>
      <c r="AF1487" s="236"/>
      <c r="AG1487" s="236"/>
      <c r="AH1487" s="236"/>
      <c r="AI1487" s="236"/>
      <c r="AJ1487" s="236"/>
      <c r="AK1487" s="236"/>
      <c r="AL1487" s="260" t="str">
        <f t="shared" si="194"/>
        <v>нет</v>
      </c>
      <c r="AM1487" s="260" t="str">
        <f t="shared" si="196"/>
        <v>нет</v>
      </c>
      <c r="AN1487" s="260">
        <f t="shared" si="193"/>
        <v>0</v>
      </c>
      <c r="AO1487" s="260" t="e">
        <f t="shared" si="195"/>
        <v>#VALUE!</v>
      </c>
    </row>
    <row r="1488" spans="1:41">
      <c r="A1488" s="264" t="e">
        <f t="shared" si="197"/>
        <v>#VALUE!</v>
      </c>
      <c r="B1488" s="243">
        <v>1485</v>
      </c>
      <c r="C1488" s="244"/>
      <c r="D1488" s="259" t="str">
        <f t="shared" si="190"/>
        <v/>
      </c>
      <c r="E1488" s="236"/>
      <c r="F1488" s="236"/>
      <c r="G1488" s="244"/>
      <c r="H1488" s="259" t="str">
        <f t="shared" si="191"/>
        <v/>
      </c>
      <c r="I1488" s="236"/>
      <c r="J1488" s="236"/>
      <c r="K1488" s="236"/>
      <c r="L1488" s="236"/>
      <c r="M1488" s="311">
        <f t="shared" si="192"/>
        <v>0</v>
      </c>
      <c r="N1488" s="236"/>
      <c r="O1488" s="236"/>
      <c r="P1488" s="236"/>
      <c r="Q1488" s="236"/>
      <c r="R1488" s="236"/>
      <c r="S1488" s="236"/>
      <c r="T1488" s="236"/>
      <c r="U1488" s="236"/>
      <c r="V1488" s="236"/>
      <c r="W1488" s="236"/>
      <c r="X1488" s="236"/>
      <c r="Y1488" s="236"/>
      <c r="Z1488" s="236"/>
      <c r="AA1488" s="236"/>
      <c r="AB1488" s="236"/>
      <c r="AC1488" s="236"/>
      <c r="AD1488" s="236"/>
      <c r="AE1488" s="236"/>
      <c r="AF1488" s="236"/>
      <c r="AG1488" s="236"/>
      <c r="AH1488" s="236"/>
      <c r="AI1488" s="236"/>
      <c r="AJ1488" s="236"/>
      <c r="AK1488" s="236"/>
      <c r="AL1488" s="260" t="str">
        <f t="shared" si="194"/>
        <v>нет</v>
      </c>
      <c r="AM1488" s="260" t="str">
        <f t="shared" si="196"/>
        <v>нет</v>
      </c>
      <c r="AN1488" s="260">
        <f t="shared" si="193"/>
        <v>0</v>
      </c>
      <c r="AO1488" s="260" t="e">
        <f t="shared" si="195"/>
        <v>#VALUE!</v>
      </c>
    </row>
    <row r="1489" spans="1:41">
      <c r="A1489" s="264" t="e">
        <f t="shared" si="197"/>
        <v>#VALUE!</v>
      </c>
      <c r="B1489" s="243">
        <v>1486</v>
      </c>
      <c r="C1489" s="244"/>
      <c r="D1489" s="259" t="str">
        <f t="shared" si="190"/>
        <v/>
      </c>
      <c r="E1489" s="236"/>
      <c r="F1489" s="236"/>
      <c r="G1489" s="244"/>
      <c r="H1489" s="259" t="str">
        <f t="shared" si="191"/>
        <v/>
      </c>
      <c r="I1489" s="236"/>
      <c r="J1489" s="236"/>
      <c r="K1489" s="236"/>
      <c r="L1489" s="236"/>
      <c r="M1489" s="311">
        <f t="shared" si="192"/>
        <v>0</v>
      </c>
      <c r="N1489" s="236"/>
      <c r="O1489" s="236"/>
      <c r="P1489" s="236"/>
      <c r="Q1489" s="236"/>
      <c r="R1489" s="236"/>
      <c r="S1489" s="236"/>
      <c r="T1489" s="236"/>
      <c r="U1489" s="236"/>
      <c r="V1489" s="236"/>
      <c r="W1489" s="236"/>
      <c r="X1489" s="236"/>
      <c r="Y1489" s="236"/>
      <c r="Z1489" s="236"/>
      <c r="AA1489" s="236"/>
      <c r="AB1489" s="236"/>
      <c r="AC1489" s="236"/>
      <c r="AD1489" s="236"/>
      <c r="AE1489" s="236"/>
      <c r="AF1489" s="236"/>
      <c r="AG1489" s="236"/>
      <c r="AH1489" s="236"/>
      <c r="AI1489" s="236"/>
      <c r="AJ1489" s="236"/>
      <c r="AK1489" s="236"/>
      <c r="AL1489" s="260" t="str">
        <f t="shared" si="194"/>
        <v>нет</v>
      </c>
      <c r="AM1489" s="260" t="str">
        <f t="shared" si="196"/>
        <v>нет</v>
      </c>
      <c r="AN1489" s="260">
        <f t="shared" si="193"/>
        <v>0</v>
      </c>
      <c r="AO1489" s="260" t="e">
        <f t="shared" si="195"/>
        <v>#VALUE!</v>
      </c>
    </row>
    <row r="1490" spans="1:41">
      <c r="A1490" s="264" t="e">
        <f t="shared" si="197"/>
        <v>#VALUE!</v>
      </c>
      <c r="B1490" s="243">
        <v>1487</v>
      </c>
      <c r="C1490" s="244"/>
      <c r="D1490" s="259" t="str">
        <f t="shared" si="190"/>
        <v/>
      </c>
      <c r="E1490" s="236"/>
      <c r="F1490" s="236"/>
      <c r="G1490" s="244"/>
      <c r="H1490" s="259" t="str">
        <f t="shared" si="191"/>
        <v/>
      </c>
      <c r="I1490" s="236"/>
      <c r="J1490" s="236"/>
      <c r="K1490" s="236"/>
      <c r="L1490" s="236"/>
      <c r="M1490" s="311">
        <f t="shared" si="192"/>
        <v>0</v>
      </c>
      <c r="N1490" s="236"/>
      <c r="O1490" s="236"/>
      <c r="P1490" s="236"/>
      <c r="Q1490" s="236"/>
      <c r="R1490" s="236"/>
      <c r="S1490" s="236"/>
      <c r="T1490" s="236"/>
      <c r="U1490" s="236"/>
      <c r="V1490" s="236"/>
      <c r="W1490" s="236"/>
      <c r="X1490" s="236"/>
      <c r="Y1490" s="236"/>
      <c r="Z1490" s="236"/>
      <c r="AA1490" s="236"/>
      <c r="AB1490" s="236"/>
      <c r="AC1490" s="236"/>
      <c r="AD1490" s="236"/>
      <c r="AE1490" s="236"/>
      <c r="AF1490" s="236"/>
      <c r="AG1490" s="236"/>
      <c r="AH1490" s="236"/>
      <c r="AI1490" s="236"/>
      <c r="AJ1490" s="236"/>
      <c r="AK1490" s="236"/>
      <c r="AL1490" s="260" t="str">
        <f t="shared" si="194"/>
        <v>нет</v>
      </c>
      <c r="AM1490" s="260" t="str">
        <f t="shared" si="196"/>
        <v>нет</v>
      </c>
      <c r="AN1490" s="260">
        <f t="shared" si="193"/>
        <v>0</v>
      </c>
      <c r="AO1490" s="260" t="e">
        <f t="shared" si="195"/>
        <v>#VALUE!</v>
      </c>
    </row>
    <row r="1491" spans="1:41">
      <c r="A1491" s="264" t="e">
        <f t="shared" si="197"/>
        <v>#VALUE!</v>
      </c>
      <c r="B1491" s="243">
        <v>1488</v>
      </c>
      <c r="C1491" s="244"/>
      <c r="D1491" s="259" t="str">
        <f t="shared" si="190"/>
        <v/>
      </c>
      <c r="E1491" s="236"/>
      <c r="F1491" s="236"/>
      <c r="G1491" s="244"/>
      <c r="H1491" s="259" t="str">
        <f t="shared" si="191"/>
        <v/>
      </c>
      <c r="I1491" s="236"/>
      <c r="J1491" s="236"/>
      <c r="K1491" s="236"/>
      <c r="L1491" s="236"/>
      <c r="M1491" s="311">
        <f t="shared" si="192"/>
        <v>0</v>
      </c>
      <c r="N1491" s="236"/>
      <c r="O1491" s="236"/>
      <c r="P1491" s="236"/>
      <c r="Q1491" s="236"/>
      <c r="R1491" s="236"/>
      <c r="S1491" s="236"/>
      <c r="T1491" s="236"/>
      <c r="U1491" s="236"/>
      <c r="V1491" s="236"/>
      <c r="W1491" s="236"/>
      <c r="X1491" s="236"/>
      <c r="Y1491" s="236"/>
      <c r="Z1491" s="236"/>
      <c r="AA1491" s="236"/>
      <c r="AB1491" s="236"/>
      <c r="AC1491" s="236"/>
      <c r="AD1491" s="236"/>
      <c r="AE1491" s="236"/>
      <c r="AF1491" s="236"/>
      <c r="AG1491" s="236"/>
      <c r="AH1491" s="236"/>
      <c r="AI1491" s="236"/>
      <c r="AJ1491" s="236"/>
      <c r="AK1491" s="236"/>
      <c r="AL1491" s="260" t="str">
        <f t="shared" si="194"/>
        <v>нет</v>
      </c>
      <c r="AM1491" s="260" t="str">
        <f t="shared" si="196"/>
        <v>нет</v>
      </c>
      <c r="AN1491" s="260">
        <f t="shared" si="193"/>
        <v>0</v>
      </c>
      <c r="AO1491" s="260" t="e">
        <f t="shared" si="195"/>
        <v>#VALUE!</v>
      </c>
    </row>
    <row r="1492" spans="1:41">
      <c r="A1492" s="264" t="e">
        <f t="shared" si="197"/>
        <v>#VALUE!</v>
      </c>
      <c r="B1492" s="243">
        <v>1489</v>
      </c>
      <c r="C1492" s="244"/>
      <c r="D1492" s="259" t="str">
        <f t="shared" si="190"/>
        <v/>
      </c>
      <c r="E1492" s="236"/>
      <c r="F1492" s="236"/>
      <c r="G1492" s="244"/>
      <c r="H1492" s="259" t="str">
        <f t="shared" si="191"/>
        <v/>
      </c>
      <c r="I1492" s="236"/>
      <c r="J1492" s="236"/>
      <c r="K1492" s="236"/>
      <c r="L1492" s="236"/>
      <c r="M1492" s="311">
        <f t="shared" si="192"/>
        <v>0</v>
      </c>
      <c r="N1492" s="236"/>
      <c r="O1492" s="236"/>
      <c r="P1492" s="236"/>
      <c r="Q1492" s="236"/>
      <c r="R1492" s="236"/>
      <c r="S1492" s="236"/>
      <c r="T1492" s="236"/>
      <c r="U1492" s="236"/>
      <c r="V1492" s="236"/>
      <c r="W1492" s="236"/>
      <c r="X1492" s="236"/>
      <c r="Y1492" s="236"/>
      <c r="Z1492" s="236"/>
      <c r="AA1492" s="236"/>
      <c r="AB1492" s="236"/>
      <c r="AC1492" s="236"/>
      <c r="AD1492" s="236"/>
      <c r="AE1492" s="236"/>
      <c r="AF1492" s="236"/>
      <c r="AG1492" s="236"/>
      <c r="AH1492" s="236"/>
      <c r="AI1492" s="236"/>
      <c r="AJ1492" s="236"/>
      <c r="AK1492" s="236"/>
      <c r="AL1492" s="260" t="str">
        <f t="shared" si="194"/>
        <v>нет</v>
      </c>
      <c r="AM1492" s="260" t="str">
        <f t="shared" si="196"/>
        <v>нет</v>
      </c>
      <c r="AN1492" s="260">
        <f t="shared" si="193"/>
        <v>0</v>
      </c>
      <c r="AO1492" s="260" t="e">
        <f t="shared" si="195"/>
        <v>#VALUE!</v>
      </c>
    </row>
    <row r="1493" spans="1:41">
      <c r="A1493" s="264" t="e">
        <f t="shared" si="197"/>
        <v>#VALUE!</v>
      </c>
      <c r="B1493" s="243">
        <v>1490</v>
      </c>
      <c r="C1493" s="244"/>
      <c r="D1493" s="259" t="str">
        <f t="shared" si="190"/>
        <v/>
      </c>
      <c r="E1493" s="236"/>
      <c r="F1493" s="236"/>
      <c r="G1493" s="244"/>
      <c r="H1493" s="259" t="str">
        <f t="shared" si="191"/>
        <v/>
      </c>
      <c r="I1493" s="236"/>
      <c r="J1493" s="236"/>
      <c r="K1493" s="236"/>
      <c r="L1493" s="236"/>
      <c r="M1493" s="311">
        <f t="shared" si="192"/>
        <v>0</v>
      </c>
      <c r="N1493" s="236"/>
      <c r="O1493" s="236"/>
      <c r="P1493" s="236"/>
      <c r="Q1493" s="236"/>
      <c r="R1493" s="236"/>
      <c r="S1493" s="236"/>
      <c r="T1493" s="236"/>
      <c r="U1493" s="236"/>
      <c r="V1493" s="236"/>
      <c r="W1493" s="236"/>
      <c r="X1493" s="236"/>
      <c r="Y1493" s="236"/>
      <c r="Z1493" s="236"/>
      <c r="AA1493" s="236"/>
      <c r="AB1493" s="236"/>
      <c r="AC1493" s="236"/>
      <c r="AD1493" s="236"/>
      <c r="AE1493" s="236"/>
      <c r="AF1493" s="236"/>
      <c r="AG1493" s="236"/>
      <c r="AH1493" s="236"/>
      <c r="AI1493" s="236"/>
      <c r="AJ1493" s="236"/>
      <c r="AK1493" s="236"/>
      <c r="AL1493" s="260" t="str">
        <f t="shared" si="194"/>
        <v>нет</v>
      </c>
      <c r="AM1493" s="260" t="str">
        <f t="shared" si="196"/>
        <v>нет</v>
      </c>
      <c r="AN1493" s="260">
        <f t="shared" si="193"/>
        <v>0</v>
      </c>
      <c r="AO1493" s="260" t="e">
        <f t="shared" si="195"/>
        <v>#VALUE!</v>
      </c>
    </row>
    <row r="1494" spans="1:41">
      <c r="A1494" s="264" t="e">
        <f t="shared" si="197"/>
        <v>#VALUE!</v>
      </c>
      <c r="B1494" s="243">
        <v>1491</v>
      </c>
      <c r="C1494" s="244"/>
      <c r="D1494" s="259" t="str">
        <f t="shared" si="190"/>
        <v/>
      </c>
      <c r="E1494" s="236"/>
      <c r="F1494" s="236"/>
      <c r="G1494" s="244"/>
      <c r="H1494" s="259" t="str">
        <f t="shared" si="191"/>
        <v/>
      </c>
      <c r="I1494" s="236"/>
      <c r="J1494" s="236"/>
      <c r="K1494" s="236"/>
      <c r="L1494" s="236"/>
      <c r="M1494" s="311">
        <f t="shared" si="192"/>
        <v>0</v>
      </c>
      <c r="N1494" s="236"/>
      <c r="O1494" s="236"/>
      <c r="P1494" s="236"/>
      <c r="Q1494" s="236"/>
      <c r="R1494" s="236"/>
      <c r="S1494" s="236"/>
      <c r="T1494" s="236"/>
      <c r="U1494" s="236"/>
      <c r="V1494" s="236"/>
      <c r="W1494" s="236"/>
      <c r="X1494" s="236"/>
      <c r="Y1494" s="236"/>
      <c r="Z1494" s="236"/>
      <c r="AA1494" s="236"/>
      <c r="AB1494" s="236"/>
      <c r="AC1494" s="236"/>
      <c r="AD1494" s="236"/>
      <c r="AE1494" s="236"/>
      <c r="AF1494" s="236"/>
      <c r="AG1494" s="236"/>
      <c r="AH1494" s="236"/>
      <c r="AI1494" s="236"/>
      <c r="AJ1494" s="236"/>
      <c r="AK1494" s="236"/>
      <c r="AL1494" s="260" t="str">
        <f t="shared" si="194"/>
        <v>нет</v>
      </c>
      <c r="AM1494" s="260" t="str">
        <f t="shared" si="196"/>
        <v>нет</v>
      </c>
      <c r="AN1494" s="260">
        <f t="shared" si="193"/>
        <v>0</v>
      </c>
      <c r="AO1494" s="260" t="e">
        <f t="shared" si="195"/>
        <v>#VALUE!</v>
      </c>
    </row>
    <row r="1495" spans="1:41">
      <c r="A1495" s="264" t="e">
        <f t="shared" si="197"/>
        <v>#VALUE!</v>
      </c>
      <c r="B1495" s="243">
        <v>1492</v>
      </c>
      <c r="C1495" s="244"/>
      <c r="D1495" s="259" t="str">
        <f t="shared" si="190"/>
        <v/>
      </c>
      <c r="E1495" s="236"/>
      <c r="F1495" s="236"/>
      <c r="G1495" s="244"/>
      <c r="H1495" s="259" t="str">
        <f t="shared" si="191"/>
        <v/>
      </c>
      <c r="I1495" s="236"/>
      <c r="J1495" s="236"/>
      <c r="K1495" s="236"/>
      <c r="L1495" s="236"/>
      <c r="M1495" s="311">
        <f t="shared" si="192"/>
        <v>0</v>
      </c>
      <c r="N1495" s="236"/>
      <c r="O1495" s="236"/>
      <c r="P1495" s="236"/>
      <c r="Q1495" s="236"/>
      <c r="R1495" s="236"/>
      <c r="S1495" s="236"/>
      <c r="T1495" s="236"/>
      <c r="U1495" s="236"/>
      <c r="V1495" s="236"/>
      <c r="W1495" s="236"/>
      <c r="X1495" s="236"/>
      <c r="Y1495" s="236"/>
      <c r="Z1495" s="236"/>
      <c r="AA1495" s="236"/>
      <c r="AB1495" s="236"/>
      <c r="AC1495" s="236"/>
      <c r="AD1495" s="236"/>
      <c r="AE1495" s="236"/>
      <c r="AF1495" s="236"/>
      <c r="AG1495" s="236"/>
      <c r="AH1495" s="236"/>
      <c r="AI1495" s="236"/>
      <c r="AJ1495" s="236"/>
      <c r="AK1495" s="236"/>
      <c r="AL1495" s="260" t="str">
        <f t="shared" si="194"/>
        <v>нет</v>
      </c>
      <c r="AM1495" s="260" t="str">
        <f t="shared" si="196"/>
        <v>нет</v>
      </c>
      <c r="AN1495" s="260">
        <f t="shared" si="193"/>
        <v>0</v>
      </c>
      <c r="AO1495" s="260" t="e">
        <f t="shared" si="195"/>
        <v>#VALUE!</v>
      </c>
    </row>
    <row r="1496" spans="1:41">
      <c r="A1496" s="264" t="e">
        <f t="shared" si="197"/>
        <v>#VALUE!</v>
      </c>
      <c r="B1496" s="243">
        <v>1493</v>
      </c>
      <c r="C1496" s="244"/>
      <c r="D1496" s="259" t="str">
        <f t="shared" si="190"/>
        <v/>
      </c>
      <c r="E1496" s="236"/>
      <c r="F1496" s="236"/>
      <c r="G1496" s="244"/>
      <c r="H1496" s="259" t="str">
        <f t="shared" si="191"/>
        <v/>
      </c>
      <c r="I1496" s="236"/>
      <c r="J1496" s="236"/>
      <c r="K1496" s="236"/>
      <c r="L1496" s="236"/>
      <c r="M1496" s="311">
        <f t="shared" si="192"/>
        <v>0</v>
      </c>
      <c r="N1496" s="236"/>
      <c r="O1496" s="236"/>
      <c r="P1496" s="236"/>
      <c r="Q1496" s="236"/>
      <c r="R1496" s="236"/>
      <c r="S1496" s="236"/>
      <c r="T1496" s="236"/>
      <c r="U1496" s="236"/>
      <c r="V1496" s="236"/>
      <c r="W1496" s="236"/>
      <c r="X1496" s="236"/>
      <c r="Y1496" s="236"/>
      <c r="Z1496" s="236"/>
      <c r="AA1496" s="236"/>
      <c r="AB1496" s="236"/>
      <c r="AC1496" s="236"/>
      <c r="AD1496" s="236"/>
      <c r="AE1496" s="236"/>
      <c r="AF1496" s="236"/>
      <c r="AG1496" s="236"/>
      <c r="AH1496" s="236"/>
      <c r="AI1496" s="236"/>
      <c r="AJ1496" s="236"/>
      <c r="AK1496" s="236"/>
      <c r="AL1496" s="260" t="str">
        <f t="shared" si="194"/>
        <v>нет</v>
      </c>
      <c r="AM1496" s="260" t="str">
        <f t="shared" si="196"/>
        <v>нет</v>
      </c>
      <c r="AN1496" s="260">
        <f t="shared" si="193"/>
        <v>0</v>
      </c>
      <c r="AO1496" s="260" t="e">
        <f t="shared" si="195"/>
        <v>#VALUE!</v>
      </c>
    </row>
    <row r="1497" spans="1:41">
      <c r="A1497" s="264" t="e">
        <f t="shared" si="197"/>
        <v>#VALUE!</v>
      </c>
      <c r="B1497" s="243">
        <v>1494</v>
      </c>
      <c r="C1497" s="244"/>
      <c r="D1497" s="259" t="str">
        <f t="shared" si="190"/>
        <v/>
      </c>
      <c r="E1497" s="236"/>
      <c r="F1497" s="236"/>
      <c r="G1497" s="244"/>
      <c r="H1497" s="259" t="str">
        <f t="shared" si="191"/>
        <v/>
      </c>
      <c r="I1497" s="236"/>
      <c r="J1497" s="236"/>
      <c r="K1497" s="236"/>
      <c r="L1497" s="236"/>
      <c r="M1497" s="311">
        <f t="shared" si="192"/>
        <v>0</v>
      </c>
      <c r="N1497" s="236"/>
      <c r="O1497" s="236"/>
      <c r="P1497" s="236"/>
      <c r="Q1497" s="236"/>
      <c r="R1497" s="236"/>
      <c r="S1497" s="236"/>
      <c r="T1497" s="236"/>
      <c r="U1497" s="236"/>
      <c r="V1497" s="236"/>
      <c r="W1497" s="236"/>
      <c r="X1497" s="236"/>
      <c r="Y1497" s="236"/>
      <c r="Z1497" s="236"/>
      <c r="AA1497" s="236"/>
      <c r="AB1497" s="236"/>
      <c r="AC1497" s="236"/>
      <c r="AD1497" s="236"/>
      <c r="AE1497" s="236"/>
      <c r="AF1497" s="236"/>
      <c r="AG1497" s="236"/>
      <c r="AH1497" s="236"/>
      <c r="AI1497" s="236"/>
      <c r="AJ1497" s="236"/>
      <c r="AK1497" s="236"/>
      <c r="AL1497" s="260" t="str">
        <f t="shared" si="194"/>
        <v>нет</v>
      </c>
      <c r="AM1497" s="260" t="str">
        <f t="shared" si="196"/>
        <v>нет</v>
      </c>
      <c r="AN1497" s="260">
        <f t="shared" si="193"/>
        <v>0</v>
      </c>
      <c r="AO1497" s="260" t="e">
        <f t="shared" si="195"/>
        <v>#VALUE!</v>
      </c>
    </row>
    <row r="1498" spans="1:41">
      <c r="A1498" s="264" t="e">
        <f t="shared" si="197"/>
        <v>#VALUE!</v>
      </c>
      <c r="B1498" s="243">
        <v>1495</v>
      </c>
      <c r="C1498" s="244"/>
      <c r="D1498" s="259" t="str">
        <f t="shared" si="190"/>
        <v/>
      </c>
      <c r="E1498" s="236"/>
      <c r="F1498" s="236"/>
      <c r="G1498" s="244"/>
      <c r="H1498" s="259" t="str">
        <f t="shared" si="191"/>
        <v/>
      </c>
      <c r="I1498" s="236"/>
      <c r="J1498" s="236"/>
      <c r="K1498" s="236"/>
      <c r="L1498" s="236"/>
      <c r="M1498" s="311">
        <f t="shared" si="192"/>
        <v>0</v>
      </c>
      <c r="N1498" s="236"/>
      <c r="O1498" s="236"/>
      <c r="P1498" s="236"/>
      <c r="Q1498" s="236"/>
      <c r="R1498" s="236"/>
      <c r="S1498" s="236"/>
      <c r="T1498" s="236"/>
      <c r="U1498" s="236"/>
      <c r="V1498" s="236"/>
      <c r="W1498" s="236"/>
      <c r="X1498" s="236"/>
      <c r="Y1498" s="236"/>
      <c r="Z1498" s="236"/>
      <c r="AA1498" s="236"/>
      <c r="AB1498" s="236"/>
      <c r="AC1498" s="236"/>
      <c r="AD1498" s="236"/>
      <c r="AE1498" s="236"/>
      <c r="AF1498" s="236"/>
      <c r="AG1498" s="236"/>
      <c r="AH1498" s="236"/>
      <c r="AI1498" s="236"/>
      <c r="AJ1498" s="236"/>
      <c r="AK1498" s="236"/>
      <c r="AL1498" s="260" t="str">
        <f t="shared" si="194"/>
        <v>нет</v>
      </c>
      <c r="AM1498" s="260" t="str">
        <f t="shared" si="196"/>
        <v>нет</v>
      </c>
      <c r="AN1498" s="260">
        <f t="shared" si="193"/>
        <v>0</v>
      </c>
      <c r="AO1498" s="260" t="e">
        <f t="shared" si="195"/>
        <v>#VALUE!</v>
      </c>
    </row>
    <row r="1499" spans="1:41">
      <c r="A1499" s="264" t="e">
        <f t="shared" si="197"/>
        <v>#VALUE!</v>
      </c>
      <c r="B1499" s="243">
        <v>1496</v>
      </c>
      <c r="C1499" s="244"/>
      <c r="D1499" s="259" t="str">
        <f t="shared" si="190"/>
        <v/>
      </c>
      <c r="E1499" s="236"/>
      <c r="F1499" s="236"/>
      <c r="G1499" s="244"/>
      <c r="H1499" s="259" t="str">
        <f t="shared" si="191"/>
        <v/>
      </c>
      <c r="I1499" s="236"/>
      <c r="J1499" s="236"/>
      <c r="K1499" s="236"/>
      <c r="L1499" s="236"/>
      <c r="M1499" s="311">
        <f t="shared" si="192"/>
        <v>0</v>
      </c>
      <c r="N1499" s="236"/>
      <c r="O1499" s="236"/>
      <c r="P1499" s="236"/>
      <c r="Q1499" s="236"/>
      <c r="R1499" s="236"/>
      <c r="S1499" s="236"/>
      <c r="T1499" s="236"/>
      <c r="U1499" s="236"/>
      <c r="V1499" s="236"/>
      <c r="W1499" s="236"/>
      <c r="X1499" s="236"/>
      <c r="Y1499" s="236"/>
      <c r="Z1499" s="236"/>
      <c r="AA1499" s="236"/>
      <c r="AB1499" s="236"/>
      <c r="AC1499" s="236"/>
      <c r="AD1499" s="236"/>
      <c r="AE1499" s="236"/>
      <c r="AF1499" s="236"/>
      <c r="AG1499" s="236"/>
      <c r="AH1499" s="236"/>
      <c r="AI1499" s="236"/>
      <c r="AJ1499" s="236"/>
      <c r="AK1499" s="236"/>
      <c r="AL1499" s="260" t="str">
        <f t="shared" si="194"/>
        <v>нет</v>
      </c>
      <c r="AM1499" s="260" t="str">
        <f t="shared" si="196"/>
        <v>нет</v>
      </c>
      <c r="AN1499" s="260">
        <f t="shared" si="193"/>
        <v>0</v>
      </c>
      <c r="AO1499" s="260" t="e">
        <f t="shared" si="195"/>
        <v>#VALUE!</v>
      </c>
    </row>
    <row r="1500" spans="1:41">
      <c r="A1500" s="264" t="e">
        <f t="shared" si="197"/>
        <v>#VALUE!</v>
      </c>
      <c r="B1500" s="243">
        <v>1497</v>
      </c>
      <c r="C1500" s="244"/>
      <c r="D1500" s="259" t="str">
        <f t="shared" si="190"/>
        <v/>
      </c>
      <c r="E1500" s="236"/>
      <c r="F1500" s="236"/>
      <c r="G1500" s="244"/>
      <c r="H1500" s="259" t="str">
        <f t="shared" si="191"/>
        <v/>
      </c>
      <c r="I1500" s="236"/>
      <c r="J1500" s="236"/>
      <c r="K1500" s="236"/>
      <c r="L1500" s="236"/>
      <c r="M1500" s="311">
        <f t="shared" si="192"/>
        <v>0</v>
      </c>
      <c r="N1500" s="236"/>
      <c r="O1500" s="236"/>
      <c r="P1500" s="236"/>
      <c r="Q1500" s="236"/>
      <c r="R1500" s="236"/>
      <c r="S1500" s="236"/>
      <c r="T1500" s="236"/>
      <c r="U1500" s="236"/>
      <c r="V1500" s="236"/>
      <c r="W1500" s="236"/>
      <c r="X1500" s="236"/>
      <c r="Y1500" s="236"/>
      <c r="Z1500" s="236"/>
      <c r="AA1500" s="236"/>
      <c r="AB1500" s="236"/>
      <c r="AC1500" s="236"/>
      <c r="AD1500" s="236"/>
      <c r="AE1500" s="236"/>
      <c r="AF1500" s="236"/>
      <c r="AG1500" s="236"/>
      <c r="AH1500" s="236"/>
      <c r="AI1500" s="236"/>
      <c r="AJ1500" s="236"/>
      <c r="AK1500" s="236"/>
      <c r="AL1500" s="260" t="str">
        <f t="shared" si="194"/>
        <v>нет</v>
      </c>
      <c r="AM1500" s="260" t="str">
        <f t="shared" si="196"/>
        <v>нет</v>
      </c>
      <c r="AN1500" s="260">
        <f t="shared" si="193"/>
        <v>0</v>
      </c>
      <c r="AO1500" s="260" t="e">
        <f t="shared" si="195"/>
        <v>#VALUE!</v>
      </c>
    </row>
    <row r="1501" spans="1:41">
      <c r="A1501" s="264" t="e">
        <f t="shared" si="197"/>
        <v>#VALUE!</v>
      </c>
      <c r="B1501" s="243">
        <v>1498</v>
      </c>
      <c r="C1501" s="244"/>
      <c r="D1501" s="259" t="str">
        <f t="shared" si="190"/>
        <v/>
      </c>
      <c r="E1501" s="236"/>
      <c r="F1501" s="236"/>
      <c r="G1501" s="244"/>
      <c r="H1501" s="259" t="str">
        <f t="shared" si="191"/>
        <v/>
      </c>
      <c r="I1501" s="236"/>
      <c r="J1501" s="236"/>
      <c r="K1501" s="236"/>
      <c r="L1501" s="236"/>
      <c r="M1501" s="311">
        <f t="shared" si="192"/>
        <v>0</v>
      </c>
      <c r="N1501" s="236"/>
      <c r="O1501" s="236"/>
      <c r="P1501" s="236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6"/>
      <c r="AF1501" s="236"/>
      <c r="AG1501" s="236"/>
      <c r="AH1501" s="236"/>
      <c r="AI1501" s="236"/>
      <c r="AJ1501" s="236"/>
      <c r="AK1501" s="236"/>
      <c r="AL1501" s="260" t="str">
        <f t="shared" si="194"/>
        <v>нет</v>
      </c>
      <c r="AM1501" s="260" t="str">
        <f t="shared" si="196"/>
        <v>нет</v>
      </c>
      <c r="AN1501" s="260">
        <f t="shared" si="193"/>
        <v>0</v>
      </c>
      <c r="AO1501" s="260" t="e">
        <f t="shared" si="195"/>
        <v>#VALUE!</v>
      </c>
    </row>
    <row r="1502" spans="1:41">
      <c r="A1502" s="264" t="e">
        <f t="shared" si="197"/>
        <v>#VALUE!</v>
      </c>
      <c r="B1502" s="243">
        <v>1499</v>
      </c>
      <c r="C1502" s="244"/>
      <c r="D1502" s="259" t="str">
        <f t="shared" si="190"/>
        <v/>
      </c>
      <c r="E1502" s="236"/>
      <c r="F1502" s="236"/>
      <c r="G1502" s="244"/>
      <c r="H1502" s="259" t="str">
        <f t="shared" si="191"/>
        <v/>
      </c>
      <c r="I1502" s="236"/>
      <c r="J1502" s="236"/>
      <c r="K1502" s="236"/>
      <c r="L1502" s="236"/>
      <c r="M1502" s="311">
        <f t="shared" si="192"/>
        <v>0</v>
      </c>
      <c r="N1502" s="236"/>
      <c r="O1502" s="236"/>
      <c r="P1502" s="236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6"/>
      <c r="AF1502" s="236"/>
      <c r="AG1502" s="236"/>
      <c r="AH1502" s="236"/>
      <c r="AI1502" s="236"/>
      <c r="AJ1502" s="236"/>
      <c r="AK1502" s="236"/>
      <c r="AL1502" s="260" t="str">
        <f t="shared" si="194"/>
        <v>нет</v>
      </c>
      <c r="AM1502" s="260" t="str">
        <f t="shared" si="196"/>
        <v>нет</v>
      </c>
      <c r="AN1502" s="260">
        <f t="shared" si="193"/>
        <v>0</v>
      </c>
      <c r="AO1502" s="260" t="e">
        <f t="shared" si="195"/>
        <v>#VALUE!</v>
      </c>
    </row>
    <row r="1503" spans="1:41">
      <c r="A1503" s="264" t="e">
        <f t="shared" si="197"/>
        <v>#VALUE!</v>
      </c>
      <c r="B1503" s="243">
        <v>1500</v>
      </c>
      <c r="C1503" s="244"/>
      <c r="D1503" s="259" t="str">
        <f t="shared" si="190"/>
        <v/>
      </c>
      <c r="E1503" s="236"/>
      <c r="F1503" s="236"/>
      <c r="G1503" s="244"/>
      <c r="H1503" s="259" t="str">
        <f t="shared" si="191"/>
        <v/>
      </c>
      <c r="I1503" s="236"/>
      <c r="J1503" s="236"/>
      <c r="K1503" s="236"/>
      <c r="L1503" s="236"/>
      <c r="M1503" s="311">
        <f t="shared" si="192"/>
        <v>0</v>
      </c>
      <c r="N1503" s="236"/>
      <c r="O1503" s="236"/>
      <c r="P1503" s="236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6"/>
      <c r="AF1503" s="236"/>
      <c r="AG1503" s="236"/>
      <c r="AH1503" s="236"/>
      <c r="AI1503" s="236"/>
      <c r="AJ1503" s="236"/>
      <c r="AK1503" s="236"/>
      <c r="AL1503" s="260" t="str">
        <f t="shared" si="194"/>
        <v>нет</v>
      </c>
      <c r="AM1503" s="260" t="str">
        <f t="shared" si="196"/>
        <v>нет</v>
      </c>
      <c r="AN1503" s="260">
        <f t="shared" si="193"/>
        <v>0</v>
      </c>
      <c r="AO1503" s="260" t="e">
        <f t="shared" si="195"/>
        <v>#VALUE!</v>
      </c>
    </row>
    <row r="1504" spans="1:41">
      <c r="A1504" s="264" t="e">
        <f t="shared" si="197"/>
        <v>#VALUE!</v>
      </c>
      <c r="B1504" s="243">
        <v>1501</v>
      </c>
      <c r="C1504" s="244"/>
      <c r="D1504" s="259" t="str">
        <f t="shared" si="190"/>
        <v/>
      </c>
      <c r="E1504" s="236"/>
      <c r="F1504" s="236"/>
      <c r="G1504" s="244"/>
      <c r="H1504" s="259" t="str">
        <f t="shared" si="191"/>
        <v/>
      </c>
      <c r="I1504" s="236"/>
      <c r="J1504" s="236"/>
      <c r="K1504" s="236"/>
      <c r="L1504" s="236"/>
      <c r="M1504" s="311">
        <f t="shared" si="192"/>
        <v>0</v>
      </c>
      <c r="N1504" s="236"/>
      <c r="O1504" s="236"/>
      <c r="P1504" s="236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6"/>
      <c r="AF1504" s="236"/>
      <c r="AG1504" s="236"/>
      <c r="AH1504" s="236"/>
      <c r="AI1504" s="236"/>
      <c r="AJ1504" s="236"/>
      <c r="AK1504" s="236"/>
      <c r="AL1504" s="260" t="str">
        <f t="shared" si="194"/>
        <v>нет</v>
      </c>
      <c r="AM1504" s="260" t="str">
        <f t="shared" si="196"/>
        <v>нет</v>
      </c>
      <c r="AN1504" s="260">
        <f t="shared" si="193"/>
        <v>0</v>
      </c>
      <c r="AO1504" s="260" t="e">
        <f t="shared" si="195"/>
        <v>#VALUE!</v>
      </c>
    </row>
    <row r="1505" spans="1:41">
      <c r="A1505" s="264" t="e">
        <f t="shared" si="197"/>
        <v>#VALUE!</v>
      </c>
      <c r="B1505" s="243">
        <v>1502</v>
      </c>
      <c r="C1505" s="244"/>
      <c r="D1505" s="259" t="str">
        <f t="shared" si="190"/>
        <v/>
      </c>
      <c r="E1505" s="236"/>
      <c r="F1505" s="236"/>
      <c r="G1505" s="244"/>
      <c r="H1505" s="259" t="str">
        <f t="shared" si="191"/>
        <v/>
      </c>
      <c r="I1505" s="236"/>
      <c r="J1505" s="236"/>
      <c r="K1505" s="236"/>
      <c r="L1505" s="236"/>
      <c r="M1505" s="311">
        <f t="shared" si="192"/>
        <v>0</v>
      </c>
      <c r="N1505" s="236"/>
      <c r="O1505" s="236"/>
      <c r="P1505" s="236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6"/>
      <c r="AF1505" s="236"/>
      <c r="AG1505" s="236"/>
      <c r="AH1505" s="236"/>
      <c r="AI1505" s="236"/>
      <c r="AJ1505" s="236"/>
      <c r="AK1505" s="236"/>
      <c r="AL1505" s="260" t="str">
        <f t="shared" si="194"/>
        <v>нет</v>
      </c>
      <c r="AM1505" s="260" t="str">
        <f t="shared" si="196"/>
        <v>нет</v>
      </c>
      <c r="AN1505" s="260">
        <f t="shared" si="193"/>
        <v>0</v>
      </c>
      <c r="AO1505" s="260" t="e">
        <f t="shared" si="195"/>
        <v>#VALUE!</v>
      </c>
    </row>
    <row r="1506" spans="1:41">
      <c r="A1506" s="264" t="e">
        <f t="shared" si="197"/>
        <v>#VALUE!</v>
      </c>
      <c r="B1506" s="243">
        <v>1503</v>
      </c>
      <c r="C1506" s="244"/>
      <c r="D1506" s="259" t="str">
        <f t="shared" si="190"/>
        <v/>
      </c>
      <c r="E1506" s="236"/>
      <c r="F1506" s="236"/>
      <c r="G1506" s="244"/>
      <c r="H1506" s="259" t="str">
        <f t="shared" si="191"/>
        <v/>
      </c>
      <c r="I1506" s="236"/>
      <c r="J1506" s="236"/>
      <c r="K1506" s="236"/>
      <c r="L1506" s="236"/>
      <c r="M1506" s="311">
        <f t="shared" si="192"/>
        <v>0</v>
      </c>
      <c r="N1506" s="236"/>
      <c r="O1506" s="236"/>
      <c r="P1506" s="236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6"/>
      <c r="AF1506" s="236"/>
      <c r="AG1506" s="236"/>
      <c r="AH1506" s="236"/>
      <c r="AI1506" s="236"/>
      <c r="AJ1506" s="236"/>
      <c r="AK1506" s="236"/>
      <c r="AL1506" s="260" t="str">
        <f t="shared" si="194"/>
        <v>нет</v>
      </c>
      <c r="AM1506" s="260" t="str">
        <f t="shared" si="196"/>
        <v>нет</v>
      </c>
      <c r="AN1506" s="260">
        <f t="shared" si="193"/>
        <v>0</v>
      </c>
      <c r="AO1506" s="260" t="e">
        <f t="shared" si="195"/>
        <v>#VALUE!</v>
      </c>
    </row>
    <row r="1507" spans="1:41">
      <c r="A1507" s="264" t="e">
        <f t="shared" si="197"/>
        <v>#VALUE!</v>
      </c>
      <c r="B1507" s="243">
        <v>1504</v>
      </c>
      <c r="C1507" s="244"/>
      <c r="D1507" s="259" t="str">
        <f t="shared" si="190"/>
        <v/>
      </c>
      <c r="E1507" s="236"/>
      <c r="F1507" s="236"/>
      <c r="G1507" s="244"/>
      <c r="H1507" s="259" t="str">
        <f t="shared" si="191"/>
        <v/>
      </c>
      <c r="I1507" s="236"/>
      <c r="J1507" s="236"/>
      <c r="K1507" s="236"/>
      <c r="L1507" s="236"/>
      <c r="M1507" s="311">
        <f t="shared" si="192"/>
        <v>0</v>
      </c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6"/>
      <c r="AF1507" s="236"/>
      <c r="AG1507" s="236"/>
      <c r="AH1507" s="236"/>
      <c r="AI1507" s="236"/>
      <c r="AJ1507" s="236"/>
      <c r="AK1507" s="236"/>
      <c r="AL1507" s="260" t="str">
        <f t="shared" si="194"/>
        <v>нет</v>
      </c>
      <c r="AM1507" s="260" t="str">
        <f t="shared" si="196"/>
        <v>нет</v>
      </c>
      <c r="AN1507" s="260">
        <f t="shared" si="193"/>
        <v>0</v>
      </c>
      <c r="AO1507" s="260" t="e">
        <f t="shared" si="195"/>
        <v>#VALUE!</v>
      </c>
    </row>
    <row r="1508" spans="1:41">
      <c r="A1508" s="264" t="e">
        <f t="shared" si="197"/>
        <v>#VALUE!</v>
      </c>
      <c r="B1508" s="243">
        <v>1505</v>
      </c>
      <c r="C1508" s="244"/>
      <c r="D1508" s="259" t="str">
        <f t="shared" si="190"/>
        <v/>
      </c>
      <c r="E1508" s="236"/>
      <c r="F1508" s="236"/>
      <c r="G1508" s="244"/>
      <c r="H1508" s="259" t="str">
        <f t="shared" si="191"/>
        <v/>
      </c>
      <c r="I1508" s="236"/>
      <c r="J1508" s="236"/>
      <c r="K1508" s="236"/>
      <c r="L1508" s="236"/>
      <c r="M1508" s="311">
        <f t="shared" si="192"/>
        <v>0</v>
      </c>
      <c r="N1508" s="236"/>
      <c r="O1508" s="236"/>
      <c r="P1508" s="236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6"/>
      <c r="AF1508" s="236"/>
      <c r="AG1508" s="236"/>
      <c r="AH1508" s="236"/>
      <c r="AI1508" s="236"/>
      <c r="AJ1508" s="236"/>
      <c r="AK1508" s="236"/>
      <c r="AL1508" s="260" t="str">
        <f t="shared" si="194"/>
        <v>нет</v>
      </c>
      <c r="AM1508" s="260" t="str">
        <f t="shared" si="196"/>
        <v>нет</v>
      </c>
      <c r="AN1508" s="260">
        <f t="shared" si="193"/>
        <v>0</v>
      </c>
      <c r="AO1508" s="260" t="e">
        <f t="shared" si="195"/>
        <v>#VALUE!</v>
      </c>
    </row>
    <row r="1509" spans="1:41">
      <c r="A1509" s="264" t="e">
        <f t="shared" si="197"/>
        <v>#VALUE!</v>
      </c>
      <c r="B1509" s="243">
        <v>1506</v>
      </c>
      <c r="C1509" s="244"/>
      <c r="D1509" s="259" t="str">
        <f t="shared" si="190"/>
        <v/>
      </c>
      <c r="E1509" s="236"/>
      <c r="F1509" s="236"/>
      <c r="G1509" s="244"/>
      <c r="H1509" s="259" t="str">
        <f t="shared" si="191"/>
        <v/>
      </c>
      <c r="I1509" s="236"/>
      <c r="J1509" s="236"/>
      <c r="K1509" s="236"/>
      <c r="L1509" s="236"/>
      <c r="M1509" s="311">
        <f t="shared" si="192"/>
        <v>0</v>
      </c>
      <c r="N1509" s="236"/>
      <c r="O1509" s="236"/>
      <c r="P1509" s="236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6"/>
      <c r="AF1509" s="236"/>
      <c r="AG1509" s="236"/>
      <c r="AH1509" s="236"/>
      <c r="AI1509" s="236"/>
      <c r="AJ1509" s="236"/>
      <c r="AK1509" s="236"/>
      <c r="AL1509" s="260" t="str">
        <f t="shared" si="194"/>
        <v>нет</v>
      </c>
      <c r="AM1509" s="260" t="str">
        <f t="shared" si="196"/>
        <v>нет</v>
      </c>
      <c r="AN1509" s="260">
        <f t="shared" si="193"/>
        <v>0</v>
      </c>
      <c r="AO1509" s="260" t="e">
        <f t="shared" si="195"/>
        <v>#VALUE!</v>
      </c>
    </row>
    <row r="1510" spans="1:41">
      <c r="A1510" s="264" t="e">
        <f t="shared" si="197"/>
        <v>#VALUE!</v>
      </c>
      <c r="B1510" s="243">
        <v>1507</v>
      </c>
      <c r="C1510" s="244"/>
      <c r="D1510" s="259" t="str">
        <f t="shared" si="190"/>
        <v/>
      </c>
      <c r="E1510" s="236"/>
      <c r="F1510" s="236"/>
      <c r="G1510" s="244"/>
      <c r="H1510" s="259" t="str">
        <f t="shared" si="191"/>
        <v/>
      </c>
      <c r="I1510" s="236"/>
      <c r="J1510" s="236"/>
      <c r="K1510" s="236"/>
      <c r="L1510" s="236"/>
      <c r="M1510" s="311">
        <f t="shared" si="192"/>
        <v>0</v>
      </c>
      <c r="N1510" s="236"/>
      <c r="O1510" s="236"/>
      <c r="P1510" s="236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6"/>
      <c r="AF1510" s="236"/>
      <c r="AG1510" s="236"/>
      <c r="AH1510" s="236"/>
      <c r="AI1510" s="236"/>
      <c r="AJ1510" s="236"/>
      <c r="AK1510" s="236"/>
      <c r="AL1510" s="260" t="str">
        <f t="shared" si="194"/>
        <v>нет</v>
      </c>
      <c r="AM1510" s="260" t="str">
        <f t="shared" si="196"/>
        <v>нет</v>
      </c>
      <c r="AN1510" s="260">
        <f t="shared" si="193"/>
        <v>0</v>
      </c>
      <c r="AO1510" s="260" t="e">
        <f t="shared" si="195"/>
        <v>#VALUE!</v>
      </c>
    </row>
    <row r="1511" spans="1:41">
      <c r="A1511" s="264" t="e">
        <f t="shared" si="197"/>
        <v>#VALUE!</v>
      </c>
      <c r="B1511" s="243">
        <v>1508</v>
      </c>
      <c r="C1511" s="244"/>
      <c r="D1511" s="259" t="str">
        <f t="shared" si="190"/>
        <v/>
      </c>
      <c r="E1511" s="236"/>
      <c r="F1511" s="236"/>
      <c r="G1511" s="244"/>
      <c r="H1511" s="259" t="str">
        <f t="shared" si="191"/>
        <v/>
      </c>
      <c r="I1511" s="236"/>
      <c r="J1511" s="236"/>
      <c r="K1511" s="236"/>
      <c r="L1511" s="236"/>
      <c r="M1511" s="311">
        <f t="shared" si="192"/>
        <v>0</v>
      </c>
      <c r="N1511" s="236"/>
      <c r="O1511" s="236"/>
      <c r="P1511" s="236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6"/>
      <c r="AF1511" s="236"/>
      <c r="AG1511" s="236"/>
      <c r="AH1511" s="236"/>
      <c r="AI1511" s="236"/>
      <c r="AJ1511" s="236"/>
      <c r="AK1511" s="236"/>
      <c r="AL1511" s="260" t="str">
        <f t="shared" si="194"/>
        <v>нет</v>
      </c>
      <c r="AM1511" s="260" t="str">
        <f t="shared" si="196"/>
        <v>нет</v>
      </c>
      <c r="AN1511" s="260">
        <f t="shared" si="193"/>
        <v>0</v>
      </c>
      <c r="AO1511" s="260" t="e">
        <f t="shared" si="195"/>
        <v>#VALUE!</v>
      </c>
    </row>
    <row r="1512" spans="1:41">
      <c r="A1512" s="264" t="e">
        <f t="shared" si="197"/>
        <v>#VALUE!</v>
      </c>
      <c r="B1512" s="243">
        <v>1509</v>
      </c>
      <c r="C1512" s="244"/>
      <c r="D1512" s="259" t="str">
        <f t="shared" si="190"/>
        <v/>
      </c>
      <c r="E1512" s="236"/>
      <c r="F1512" s="236"/>
      <c r="G1512" s="244"/>
      <c r="H1512" s="259" t="str">
        <f t="shared" si="191"/>
        <v/>
      </c>
      <c r="I1512" s="236"/>
      <c r="J1512" s="236"/>
      <c r="K1512" s="236"/>
      <c r="L1512" s="236"/>
      <c r="M1512" s="311">
        <f t="shared" si="192"/>
        <v>0</v>
      </c>
      <c r="N1512" s="236"/>
      <c r="O1512" s="236"/>
      <c r="P1512" s="236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6"/>
      <c r="AF1512" s="236"/>
      <c r="AG1512" s="236"/>
      <c r="AH1512" s="236"/>
      <c r="AI1512" s="236"/>
      <c r="AJ1512" s="236"/>
      <c r="AK1512" s="236"/>
      <c r="AL1512" s="260" t="str">
        <f t="shared" si="194"/>
        <v>нет</v>
      </c>
      <c r="AM1512" s="260" t="str">
        <f t="shared" si="196"/>
        <v>нет</v>
      </c>
      <c r="AN1512" s="260">
        <f t="shared" si="193"/>
        <v>0</v>
      </c>
      <c r="AO1512" s="260" t="e">
        <f t="shared" si="195"/>
        <v>#VALUE!</v>
      </c>
    </row>
    <row r="1513" spans="1:41">
      <c r="A1513" s="264" t="e">
        <f t="shared" si="197"/>
        <v>#VALUE!</v>
      </c>
      <c r="B1513" s="243">
        <v>1510</v>
      </c>
      <c r="C1513" s="244"/>
      <c r="D1513" s="259" t="str">
        <f t="shared" si="190"/>
        <v/>
      </c>
      <c r="E1513" s="236"/>
      <c r="F1513" s="236"/>
      <c r="G1513" s="244"/>
      <c r="H1513" s="259" t="str">
        <f t="shared" si="191"/>
        <v/>
      </c>
      <c r="I1513" s="236"/>
      <c r="J1513" s="236"/>
      <c r="K1513" s="236"/>
      <c r="L1513" s="236"/>
      <c r="M1513" s="311">
        <f t="shared" si="192"/>
        <v>0</v>
      </c>
      <c r="N1513" s="236"/>
      <c r="O1513" s="236"/>
      <c r="P1513" s="236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6"/>
      <c r="AF1513" s="236"/>
      <c r="AG1513" s="236"/>
      <c r="AH1513" s="236"/>
      <c r="AI1513" s="236"/>
      <c r="AJ1513" s="236"/>
      <c r="AK1513" s="236"/>
      <c r="AL1513" s="260" t="str">
        <f t="shared" si="194"/>
        <v>нет</v>
      </c>
      <c r="AM1513" s="260" t="str">
        <f t="shared" si="196"/>
        <v>нет</v>
      </c>
      <c r="AN1513" s="260">
        <f t="shared" si="193"/>
        <v>0</v>
      </c>
      <c r="AO1513" s="260" t="e">
        <f t="shared" si="195"/>
        <v>#VALUE!</v>
      </c>
    </row>
    <row r="1514" spans="1:41">
      <c r="A1514" s="264" t="e">
        <f t="shared" si="197"/>
        <v>#VALUE!</v>
      </c>
      <c r="B1514" s="243">
        <v>1511</v>
      </c>
      <c r="C1514" s="244"/>
      <c r="D1514" s="259" t="str">
        <f t="shared" si="190"/>
        <v/>
      </c>
      <c r="E1514" s="236"/>
      <c r="F1514" s="236"/>
      <c r="G1514" s="244"/>
      <c r="H1514" s="259" t="str">
        <f t="shared" si="191"/>
        <v/>
      </c>
      <c r="I1514" s="236"/>
      <c r="J1514" s="236"/>
      <c r="K1514" s="236"/>
      <c r="L1514" s="236"/>
      <c r="M1514" s="311">
        <f t="shared" si="192"/>
        <v>0</v>
      </c>
      <c r="N1514" s="236"/>
      <c r="O1514" s="236"/>
      <c r="P1514" s="236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6"/>
      <c r="AF1514" s="236"/>
      <c r="AG1514" s="236"/>
      <c r="AH1514" s="236"/>
      <c r="AI1514" s="236"/>
      <c r="AJ1514" s="236"/>
      <c r="AK1514" s="236"/>
      <c r="AL1514" s="260" t="str">
        <f t="shared" si="194"/>
        <v>нет</v>
      </c>
      <c r="AM1514" s="260" t="str">
        <f t="shared" si="196"/>
        <v>нет</v>
      </c>
      <c r="AN1514" s="260">
        <f t="shared" si="193"/>
        <v>0</v>
      </c>
      <c r="AO1514" s="260" t="e">
        <f t="shared" si="195"/>
        <v>#VALUE!</v>
      </c>
    </row>
    <row r="1515" spans="1:41">
      <c r="A1515" s="264" t="e">
        <f t="shared" si="197"/>
        <v>#VALUE!</v>
      </c>
      <c r="B1515" s="243">
        <v>1512</v>
      </c>
      <c r="C1515" s="244"/>
      <c r="D1515" s="259" t="str">
        <f t="shared" si="190"/>
        <v/>
      </c>
      <c r="E1515" s="236"/>
      <c r="F1515" s="236"/>
      <c r="G1515" s="244"/>
      <c r="H1515" s="259" t="str">
        <f t="shared" si="191"/>
        <v/>
      </c>
      <c r="I1515" s="236"/>
      <c r="J1515" s="236"/>
      <c r="K1515" s="236"/>
      <c r="L1515" s="236"/>
      <c r="M1515" s="311">
        <f t="shared" si="192"/>
        <v>0</v>
      </c>
      <c r="N1515" s="236"/>
      <c r="O1515" s="236"/>
      <c r="P1515" s="236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6"/>
      <c r="AF1515" s="236"/>
      <c r="AG1515" s="236"/>
      <c r="AH1515" s="236"/>
      <c r="AI1515" s="236"/>
      <c r="AJ1515" s="236"/>
      <c r="AK1515" s="236"/>
      <c r="AL1515" s="260" t="str">
        <f t="shared" si="194"/>
        <v>нет</v>
      </c>
      <c r="AM1515" s="260" t="str">
        <f t="shared" si="196"/>
        <v>нет</v>
      </c>
      <c r="AN1515" s="260">
        <f t="shared" si="193"/>
        <v>0</v>
      </c>
      <c r="AO1515" s="260" t="e">
        <f t="shared" si="195"/>
        <v>#VALUE!</v>
      </c>
    </row>
    <row r="1516" spans="1:41">
      <c r="A1516" s="264" t="e">
        <f t="shared" si="197"/>
        <v>#VALUE!</v>
      </c>
      <c r="B1516" s="243">
        <v>1513</v>
      </c>
      <c r="C1516" s="244"/>
      <c r="D1516" s="259" t="str">
        <f t="shared" si="190"/>
        <v/>
      </c>
      <c r="E1516" s="236"/>
      <c r="F1516" s="236"/>
      <c r="G1516" s="244"/>
      <c r="H1516" s="259" t="str">
        <f t="shared" si="191"/>
        <v/>
      </c>
      <c r="I1516" s="236"/>
      <c r="J1516" s="236"/>
      <c r="K1516" s="236"/>
      <c r="L1516" s="236"/>
      <c r="M1516" s="311">
        <f t="shared" si="192"/>
        <v>0</v>
      </c>
      <c r="N1516" s="236"/>
      <c r="O1516" s="236"/>
      <c r="P1516" s="236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6"/>
      <c r="AF1516" s="236"/>
      <c r="AG1516" s="236"/>
      <c r="AH1516" s="236"/>
      <c r="AI1516" s="236"/>
      <c r="AJ1516" s="236"/>
      <c r="AK1516" s="236"/>
      <c r="AL1516" s="260" t="str">
        <f t="shared" si="194"/>
        <v>нет</v>
      </c>
      <c r="AM1516" s="260" t="str">
        <f t="shared" si="196"/>
        <v>нет</v>
      </c>
      <c r="AN1516" s="260">
        <f t="shared" si="193"/>
        <v>0</v>
      </c>
      <c r="AO1516" s="260" t="e">
        <f t="shared" si="195"/>
        <v>#VALUE!</v>
      </c>
    </row>
    <row r="1517" spans="1:41">
      <c r="A1517" s="264" t="e">
        <f t="shared" si="197"/>
        <v>#VALUE!</v>
      </c>
      <c r="B1517" s="243">
        <v>1514</v>
      </c>
      <c r="C1517" s="244"/>
      <c r="D1517" s="259" t="str">
        <f t="shared" si="190"/>
        <v/>
      </c>
      <c r="E1517" s="236"/>
      <c r="F1517" s="236"/>
      <c r="G1517" s="244"/>
      <c r="H1517" s="259" t="str">
        <f t="shared" si="191"/>
        <v/>
      </c>
      <c r="I1517" s="236"/>
      <c r="J1517" s="236"/>
      <c r="K1517" s="236"/>
      <c r="L1517" s="236"/>
      <c r="M1517" s="311">
        <f t="shared" si="192"/>
        <v>0</v>
      </c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6"/>
      <c r="AF1517" s="236"/>
      <c r="AG1517" s="236"/>
      <c r="AH1517" s="236"/>
      <c r="AI1517" s="236"/>
      <c r="AJ1517" s="236"/>
      <c r="AK1517" s="236"/>
      <c r="AL1517" s="260" t="str">
        <f t="shared" si="194"/>
        <v>нет</v>
      </c>
      <c r="AM1517" s="260" t="str">
        <f t="shared" si="196"/>
        <v>нет</v>
      </c>
      <c r="AN1517" s="260">
        <f t="shared" si="193"/>
        <v>0</v>
      </c>
      <c r="AO1517" s="260" t="e">
        <f t="shared" si="195"/>
        <v>#VALUE!</v>
      </c>
    </row>
    <row r="1518" spans="1:41">
      <c r="A1518" s="264" t="e">
        <f t="shared" si="197"/>
        <v>#VALUE!</v>
      </c>
      <c r="B1518" s="243">
        <v>1515</v>
      </c>
      <c r="C1518" s="244"/>
      <c r="D1518" s="259" t="str">
        <f t="shared" si="190"/>
        <v/>
      </c>
      <c r="E1518" s="236"/>
      <c r="F1518" s="236"/>
      <c r="G1518" s="244"/>
      <c r="H1518" s="259" t="str">
        <f t="shared" si="191"/>
        <v/>
      </c>
      <c r="I1518" s="236"/>
      <c r="J1518" s="236"/>
      <c r="K1518" s="236"/>
      <c r="L1518" s="236"/>
      <c r="M1518" s="311">
        <f t="shared" si="192"/>
        <v>0</v>
      </c>
      <c r="N1518" s="236"/>
      <c r="O1518" s="236"/>
      <c r="P1518" s="236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6"/>
      <c r="AF1518" s="236"/>
      <c r="AG1518" s="236"/>
      <c r="AH1518" s="236"/>
      <c r="AI1518" s="236"/>
      <c r="AJ1518" s="236"/>
      <c r="AK1518" s="236"/>
      <c r="AL1518" s="260" t="str">
        <f t="shared" si="194"/>
        <v>нет</v>
      </c>
      <c r="AM1518" s="260" t="str">
        <f t="shared" si="196"/>
        <v>нет</v>
      </c>
      <c r="AN1518" s="260">
        <f t="shared" si="193"/>
        <v>0</v>
      </c>
      <c r="AO1518" s="260" t="e">
        <f t="shared" si="195"/>
        <v>#VALUE!</v>
      </c>
    </row>
    <row r="1519" spans="1:41">
      <c r="A1519" s="264" t="e">
        <f t="shared" si="197"/>
        <v>#VALUE!</v>
      </c>
      <c r="B1519" s="243">
        <v>1516</v>
      </c>
      <c r="C1519" s="244"/>
      <c r="D1519" s="259" t="str">
        <f t="shared" si="190"/>
        <v/>
      </c>
      <c r="E1519" s="236"/>
      <c r="F1519" s="236"/>
      <c r="G1519" s="244"/>
      <c r="H1519" s="259" t="str">
        <f t="shared" si="191"/>
        <v/>
      </c>
      <c r="I1519" s="236"/>
      <c r="J1519" s="236"/>
      <c r="K1519" s="236"/>
      <c r="L1519" s="236"/>
      <c r="M1519" s="311">
        <f t="shared" si="192"/>
        <v>0</v>
      </c>
      <c r="N1519" s="236"/>
      <c r="O1519" s="236"/>
      <c r="P1519" s="236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6"/>
      <c r="AF1519" s="236"/>
      <c r="AG1519" s="236"/>
      <c r="AH1519" s="236"/>
      <c r="AI1519" s="236"/>
      <c r="AJ1519" s="236"/>
      <c r="AK1519" s="236"/>
      <c r="AL1519" s="260" t="str">
        <f t="shared" si="194"/>
        <v>нет</v>
      </c>
      <c r="AM1519" s="260" t="str">
        <f t="shared" si="196"/>
        <v>нет</v>
      </c>
      <c r="AN1519" s="260">
        <f t="shared" si="193"/>
        <v>0</v>
      </c>
      <c r="AO1519" s="260" t="e">
        <f t="shared" si="195"/>
        <v>#VALUE!</v>
      </c>
    </row>
    <row r="1520" spans="1:41">
      <c r="A1520" s="264" t="e">
        <f t="shared" si="197"/>
        <v>#VALUE!</v>
      </c>
      <c r="B1520" s="243">
        <v>1517</v>
      </c>
      <c r="C1520" s="244"/>
      <c r="D1520" s="259" t="str">
        <f t="shared" si="190"/>
        <v/>
      </c>
      <c r="E1520" s="236"/>
      <c r="F1520" s="236"/>
      <c r="G1520" s="244"/>
      <c r="H1520" s="259" t="str">
        <f t="shared" si="191"/>
        <v/>
      </c>
      <c r="I1520" s="236"/>
      <c r="J1520" s="236"/>
      <c r="K1520" s="236"/>
      <c r="L1520" s="236"/>
      <c r="M1520" s="311">
        <f t="shared" si="192"/>
        <v>0</v>
      </c>
      <c r="N1520" s="236"/>
      <c r="O1520" s="236"/>
      <c r="P1520" s="236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6"/>
      <c r="AF1520" s="236"/>
      <c r="AG1520" s="236"/>
      <c r="AH1520" s="236"/>
      <c r="AI1520" s="236"/>
      <c r="AJ1520" s="236"/>
      <c r="AK1520" s="236"/>
      <c r="AL1520" s="260" t="str">
        <f t="shared" si="194"/>
        <v>нет</v>
      </c>
      <c r="AM1520" s="260" t="str">
        <f t="shared" si="196"/>
        <v>нет</v>
      </c>
      <c r="AN1520" s="260">
        <f t="shared" si="193"/>
        <v>0</v>
      </c>
      <c r="AO1520" s="260" t="e">
        <f t="shared" si="195"/>
        <v>#VALUE!</v>
      </c>
    </row>
    <row r="1521" spans="1:41">
      <c r="A1521" s="264" t="e">
        <f t="shared" si="197"/>
        <v>#VALUE!</v>
      </c>
      <c r="B1521" s="243">
        <v>1518</v>
      </c>
      <c r="C1521" s="244"/>
      <c r="D1521" s="259" t="str">
        <f t="shared" si="190"/>
        <v/>
      </c>
      <c r="E1521" s="236"/>
      <c r="F1521" s="236"/>
      <c r="G1521" s="244"/>
      <c r="H1521" s="259" t="str">
        <f t="shared" si="191"/>
        <v/>
      </c>
      <c r="I1521" s="236"/>
      <c r="J1521" s="236"/>
      <c r="K1521" s="236"/>
      <c r="L1521" s="236"/>
      <c r="M1521" s="311">
        <f t="shared" si="192"/>
        <v>0</v>
      </c>
      <c r="N1521" s="236"/>
      <c r="O1521" s="236"/>
      <c r="P1521" s="236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6"/>
      <c r="AF1521" s="236"/>
      <c r="AG1521" s="236"/>
      <c r="AH1521" s="236"/>
      <c r="AI1521" s="236"/>
      <c r="AJ1521" s="236"/>
      <c r="AK1521" s="236"/>
      <c r="AL1521" s="260" t="str">
        <f t="shared" si="194"/>
        <v>нет</v>
      </c>
      <c r="AM1521" s="260" t="str">
        <f t="shared" si="196"/>
        <v>нет</v>
      </c>
      <c r="AN1521" s="260">
        <f t="shared" si="193"/>
        <v>0</v>
      </c>
      <c r="AO1521" s="260" t="e">
        <f t="shared" si="195"/>
        <v>#VALUE!</v>
      </c>
    </row>
    <row r="1522" spans="1:41">
      <c r="A1522" s="264" t="e">
        <f t="shared" si="197"/>
        <v>#VALUE!</v>
      </c>
      <c r="B1522" s="243">
        <v>1519</v>
      </c>
      <c r="C1522" s="244"/>
      <c r="D1522" s="259" t="str">
        <f t="shared" si="190"/>
        <v/>
      </c>
      <c r="E1522" s="236"/>
      <c r="F1522" s="236"/>
      <c r="G1522" s="244"/>
      <c r="H1522" s="259" t="str">
        <f t="shared" si="191"/>
        <v/>
      </c>
      <c r="I1522" s="236"/>
      <c r="J1522" s="236"/>
      <c r="K1522" s="236"/>
      <c r="L1522" s="236"/>
      <c r="M1522" s="311">
        <f t="shared" si="192"/>
        <v>0</v>
      </c>
      <c r="N1522" s="236"/>
      <c r="O1522" s="236"/>
      <c r="P1522" s="236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6"/>
      <c r="AF1522" s="236"/>
      <c r="AG1522" s="236"/>
      <c r="AH1522" s="236"/>
      <c r="AI1522" s="236"/>
      <c r="AJ1522" s="236"/>
      <c r="AK1522" s="236"/>
      <c r="AL1522" s="260" t="str">
        <f t="shared" si="194"/>
        <v>нет</v>
      </c>
      <c r="AM1522" s="260" t="str">
        <f t="shared" si="196"/>
        <v>нет</v>
      </c>
      <c r="AN1522" s="260">
        <f t="shared" si="193"/>
        <v>0</v>
      </c>
      <c r="AO1522" s="260" t="e">
        <f t="shared" si="195"/>
        <v>#VALUE!</v>
      </c>
    </row>
    <row r="1523" spans="1:41">
      <c r="A1523" s="264" t="e">
        <f t="shared" si="197"/>
        <v>#VALUE!</v>
      </c>
      <c r="B1523" s="243">
        <v>1520</v>
      </c>
      <c r="C1523" s="244"/>
      <c r="D1523" s="259" t="str">
        <f t="shared" si="190"/>
        <v/>
      </c>
      <c r="E1523" s="236"/>
      <c r="F1523" s="236"/>
      <c r="G1523" s="244"/>
      <c r="H1523" s="259" t="str">
        <f t="shared" si="191"/>
        <v/>
      </c>
      <c r="I1523" s="236"/>
      <c r="J1523" s="236"/>
      <c r="K1523" s="236"/>
      <c r="L1523" s="236"/>
      <c r="M1523" s="311">
        <f t="shared" si="192"/>
        <v>0</v>
      </c>
      <c r="N1523" s="236"/>
      <c r="O1523" s="236"/>
      <c r="P1523" s="236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6"/>
      <c r="AF1523" s="236"/>
      <c r="AG1523" s="236"/>
      <c r="AH1523" s="236"/>
      <c r="AI1523" s="236"/>
      <c r="AJ1523" s="236"/>
      <c r="AK1523" s="236"/>
      <c r="AL1523" s="260" t="str">
        <f t="shared" si="194"/>
        <v>нет</v>
      </c>
      <c r="AM1523" s="260" t="str">
        <f t="shared" si="196"/>
        <v>нет</v>
      </c>
      <c r="AN1523" s="260">
        <f t="shared" si="193"/>
        <v>0</v>
      </c>
      <c r="AO1523" s="260" t="e">
        <f t="shared" si="195"/>
        <v>#VALUE!</v>
      </c>
    </row>
    <row r="1524" spans="1:41">
      <c r="A1524" s="264" t="e">
        <f t="shared" si="197"/>
        <v>#VALUE!</v>
      </c>
      <c r="B1524" s="243">
        <v>1521</v>
      </c>
      <c r="C1524" s="244"/>
      <c r="D1524" s="259" t="str">
        <f t="shared" si="190"/>
        <v/>
      </c>
      <c r="E1524" s="236"/>
      <c r="F1524" s="236"/>
      <c r="G1524" s="244"/>
      <c r="H1524" s="259" t="str">
        <f t="shared" si="191"/>
        <v/>
      </c>
      <c r="I1524" s="236"/>
      <c r="J1524" s="236"/>
      <c r="K1524" s="236"/>
      <c r="L1524" s="236"/>
      <c r="M1524" s="311">
        <f t="shared" si="192"/>
        <v>0</v>
      </c>
      <c r="N1524" s="236"/>
      <c r="O1524" s="236"/>
      <c r="P1524" s="236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6"/>
      <c r="AF1524" s="236"/>
      <c r="AG1524" s="236"/>
      <c r="AH1524" s="236"/>
      <c r="AI1524" s="236"/>
      <c r="AJ1524" s="236"/>
      <c r="AK1524" s="236"/>
      <c r="AL1524" s="260" t="str">
        <f t="shared" si="194"/>
        <v>нет</v>
      </c>
      <c r="AM1524" s="260" t="str">
        <f t="shared" si="196"/>
        <v>нет</v>
      </c>
      <c r="AN1524" s="260">
        <f t="shared" si="193"/>
        <v>0</v>
      </c>
      <c r="AO1524" s="260" t="e">
        <f t="shared" si="195"/>
        <v>#VALUE!</v>
      </c>
    </row>
    <row r="1525" spans="1:41">
      <c r="A1525" s="264" t="e">
        <f t="shared" si="197"/>
        <v>#VALUE!</v>
      </c>
      <c r="B1525" s="243">
        <v>1522</v>
      </c>
      <c r="C1525" s="244"/>
      <c r="D1525" s="259" t="str">
        <f t="shared" si="190"/>
        <v/>
      </c>
      <c r="E1525" s="236"/>
      <c r="F1525" s="236"/>
      <c r="G1525" s="244"/>
      <c r="H1525" s="259" t="str">
        <f t="shared" si="191"/>
        <v/>
      </c>
      <c r="I1525" s="236"/>
      <c r="J1525" s="236"/>
      <c r="K1525" s="236"/>
      <c r="L1525" s="236"/>
      <c r="M1525" s="311">
        <f t="shared" si="192"/>
        <v>0</v>
      </c>
      <c r="N1525" s="236"/>
      <c r="O1525" s="236"/>
      <c r="P1525" s="236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6"/>
      <c r="AF1525" s="236"/>
      <c r="AG1525" s="236"/>
      <c r="AH1525" s="236"/>
      <c r="AI1525" s="236"/>
      <c r="AJ1525" s="236"/>
      <c r="AK1525" s="236"/>
      <c r="AL1525" s="260" t="str">
        <f t="shared" si="194"/>
        <v>нет</v>
      </c>
      <c r="AM1525" s="260" t="str">
        <f t="shared" si="196"/>
        <v>нет</v>
      </c>
      <c r="AN1525" s="260">
        <f t="shared" si="193"/>
        <v>0</v>
      </c>
      <c r="AO1525" s="260" t="e">
        <f t="shared" si="195"/>
        <v>#VALUE!</v>
      </c>
    </row>
    <row r="1526" spans="1:41">
      <c r="A1526" s="264" t="e">
        <f t="shared" si="197"/>
        <v>#VALUE!</v>
      </c>
      <c r="B1526" s="243">
        <v>1523</v>
      </c>
      <c r="C1526" s="244"/>
      <c r="D1526" s="259" t="str">
        <f t="shared" si="190"/>
        <v/>
      </c>
      <c r="E1526" s="236"/>
      <c r="F1526" s="236"/>
      <c r="G1526" s="244"/>
      <c r="H1526" s="259" t="str">
        <f t="shared" si="191"/>
        <v/>
      </c>
      <c r="I1526" s="236"/>
      <c r="J1526" s="236"/>
      <c r="K1526" s="236"/>
      <c r="L1526" s="236"/>
      <c r="M1526" s="311">
        <f t="shared" si="192"/>
        <v>0</v>
      </c>
      <c r="N1526" s="236"/>
      <c r="O1526" s="236"/>
      <c r="P1526" s="236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6"/>
      <c r="AF1526" s="236"/>
      <c r="AG1526" s="236"/>
      <c r="AH1526" s="236"/>
      <c r="AI1526" s="236"/>
      <c r="AJ1526" s="236"/>
      <c r="AK1526" s="236"/>
      <c r="AL1526" s="260" t="str">
        <f t="shared" si="194"/>
        <v>нет</v>
      </c>
      <c r="AM1526" s="260" t="str">
        <f t="shared" si="196"/>
        <v>нет</v>
      </c>
      <c r="AN1526" s="260">
        <f t="shared" si="193"/>
        <v>0</v>
      </c>
      <c r="AO1526" s="260" t="e">
        <f t="shared" si="195"/>
        <v>#VALUE!</v>
      </c>
    </row>
    <row r="1527" spans="1:41">
      <c r="A1527" s="264" t="e">
        <f t="shared" si="197"/>
        <v>#VALUE!</v>
      </c>
      <c r="B1527" s="243">
        <v>1524</v>
      </c>
      <c r="C1527" s="244"/>
      <c r="D1527" s="259" t="str">
        <f t="shared" si="190"/>
        <v/>
      </c>
      <c r="E1527" s="236"/>
      <c r="F1527" s="236"/>
      <c r="G1527" s="244"/>
      <c r="H1527" s="259" t="str">
        <f t="shared" si="191"/>
        <v/>
      </c>
      <c r="I1527" s="236"/>
      <c r="J1527" s="236"/>
      <c r="K1527" s="236"/>
      <c r="L1527" s="236"/>
      <c r="M1527" s="311">
        <f t="shared" si="192"/>
        <v>0</v>
      </c>
      <c r="N1527" s="236"/>
      <c r="O1527" s="236"/>
      <c r="P1527" s="236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6"/>
      <c r="AF1527" s="236"/>
      <c r="AG1527" s="236"/>
      <c r="AH1527" s="236"/>
      <c r="AI1527" s="236"/>
      <c r="AJ1527" s="236"/>
      <c r="AK1527" s="236"/>
      <c r="AL1527" s="260" t="str">
        <f t="shared" si="194"/>
        <v>нет</v>
      </c>
      <c r="AM1527" s="260" t="str">
        <f t="shared" si="196"/>
        <v>нет</v>
      </c>
      <c r="AN1527" s="260">
        <f t="shared" si="193"/>
        <v>0</v>
      </c>
      <c r="AO1527" s="260" t="e">
        <f t="shared" si="195"/>
        <v>#VALUE!</v>
      </c>
    </row>
    <row r="1528" spans="1:41">
      <c r="A1528" s="264" t="e">
        <f t="shared" si="197"/>
        <v>#VALUE!</v>
      </c>
      <c r="B1528" s="243">
        <v>1525</v>
      </c>
      <c r="C1528" s="244"/>
      <c r="D1528" s="259" t="str">
        <f t="shared" si="190"/>
        <v/>
      </c>
      <c r="E1528" s="236"/>
      <c r="F1528" s="236"/>
      <c r="G1528" s="244"/>
      <c r="H1528" s="259" t="str">
        <f t="shared" si="191"/>
        <v/>
      </c>
      <c r="I1528" s="236"/>
      <c r="J1528" s="236"/>
      <c r="K1528" s="236"/>
      <c r="L1528" s="236"/>
      <c r="M1528" s="311">
        <f t="shared" si="192"/>
        <v>0</v>
      </c>
      <c r="N1528" s="236"/>
      <c r="O1528" s="236"/>
      <c r="P1528" s="236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6"/>
      <c r="AF1528" s="236"/>
      <c r="AG1528" s="236"/>
      <c r="AH1528" s="236"/>
      <c r="AI1528" s="236"/>
      <c r="AJ1528" s="236"/>
      <c r="AK1528" s="236"/>
      <c r="AL1528" s="260" t="str">
        <f t="shared" si="194"/>
        <v>нет</v>
      </c>
      <c r="AM1528" s="260" t="str">
        <f t="shared" si="196"/>
        <v>нет</v>
      </c>
      <c r="AN1528" s="260">
        <f t="shared" si="193"/>
        <v>0</v>
      </c>
      <c r="AO1528" s="260" t="e">
        <f t="shared" si="195"/>
        <v>#VALUE!</v>
      </c>
    </row>
    <row r="1529" spans="1:41">
      <c r="A1529" s="264" t="e">
        <f t="shared" si="197"/>
        <v>#VALUE!</v>
      </c>
      <c r="B1529" s="243">
        <v>1526</v>
      </c>
      <c r="C1529" s="244"/>
      <c r="D1529" s="259" t="str">
        <f t="shared" si="190"/>
        <v/>
      </c>
      <c r="E1529" s="236"/>
      <c r="F1529" s="236"/>
      <c r="G1529" s="244"/>
      <c r="H1529" s="259" t="str">
        <f t="shared" si="191"/>
        <v/>
      </c>
      <c r="I1529" s="236"/>
      <c r="J1529" s="236"/>
      <c r="K1529" s="236"/>
      <c r="L1529" s="236"/>
      <c r="M1529" s="311">
        <f t="shared" si="192"/>
        <v>0</v>
      </c>
      <c r="N1529" s="236"/>
      <c r="O1529" s="236"/>
      <c r="P1529" s="236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6"/>
      <c r="AF1529" s="236"/>
      <c r="AG1529" s="236"/>
      <c r="AH1529" s="236"/>
      <c r="AI1529" s="236"/>
      <c r="AJ1529" s="236"/>
      <c r="AK1529" s="236"/>
      <c r="AL1529" s="260" t="str">
        <f t="shared" si="194"/>
        <v>нет</v>
      </c>
      <c r="AM1529" s="260" t="str">
        <f t="shared" si="196"/>
        <v>нет</v>
      </c>
      <c r="AN1529" s="260">
        <f t="shared" si="193"/>
        <v>0</v>
      </c>
      <c r="AO1529" s="260" t="e">
        <f t="shared" si="195"/>
        <v>#VALUE!</v>
      </c>
    </row>
    <row r="1530" spans="1:41">
      <c r="A1530" s="264" t="e">
        <f t="shared" si="197"/>
        <v>#VALUE!</v>
      </c>
      <c r="B1530" s="243">
        <v>1527</v>
      </c>
      <c r="C1530" s="244"/>
      <c r="D1530" s="259" t="str">
        <f t="shared" si="190"/>
        <v/>
      </c>
      <c r="E1530" s="236"/>
      <c r="F1530" s="236"/>
      <c r="G1530" s="244"/>
      <c r="H1530" s="259" t="str">
        <f t="shared" si="191"/>
        <v/>
      </c>
      <c r="I1530" s="236"/>
      <c r="J1530" s="236"/>
      <c r="K1530" s="236"/>
      <c r="L1530" s="236"/>
      <c r="M1530" s="311">
        <f t="shared" si="192"/>
        <v>0</v>
      </c>
      <c r="N1530" s="236"/>
      <c r="O1530" s="236"/>
      <c r="P1530" s="236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6"/>
      <c r="AF1530" s="236"/>
      <c r="AG1530" s="236"/>
      <c r="AH1530" s="236"/>
      <c r="AI1530" s="236"/>
      <c r="AJ1530" s="236"/>
      <c r="AK1530" s="236"/>
      <c r="AL1530" s="260" t="str">
        <f t="shared" si="194"/>
        <v>нет</v>
      </c>
      <c r="AM1530" s="260" t="str">
        <f t="shared" si="196"/>
        <v>нет</v>
      </c>
      <c r="AN1530" s="260">
        <f t="shared" si="193"/>
        <v>0</v>
      </c>
      <c r="AO1530" s="260" t="e">
        <f t="shared" si="195"/>
        <v>#VALUE!</v>
      </c>
    </row>
    <row r="1531" spans="1:41">
      <c r="A1531" s="264" t="e">
        <f t="shared" si="197"/>
        <v>#VALUE!</v>
      </c>
      <c r="B1531" s="243">
        <v>1528</v>
      </c>
      <c r="C1531" s="244"/>
      <c r="D1531" s="259" t="str">
        <f t="shared" si="190"/>
        <v/>
      </c>
      <c r="E1531" s="236"/>
      <c r="F1531" s="236"/>
      <c r="G1531" s="244"/>
      <c r="H1531" s="259" t="str">
        <f t="shared" si="191"/>
        <v/>
      </c>
      <c r="I1531" s="236"/>
      <c r="J1531" s="236"/>
      <c r="K1531" s="236"/>
      <c r="L1531" s="236"/>
      <c r="M1531" s="311">
        <f t="shared" si="192"/>
        <v>0</v>
      </c>
      <c r="N1531" s="236"/>
      <c r="O1531" s="236"/>
      <c r="P1531" s="236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6"/>
      <c r="AF1531" s="236"/>
      <c r="AG1531" s="236"/>
      <c r="AH1531" s="236"/>
      <c r="AI1531" s="236"/>
      <c r="AJ1531" s="236"/>
      <c r="AK1531" s="236"/>
      <c r="AL1531" s="260" t="str">
        <f t="shared" si="194"/>
        <v>нет</v>
      </c>
      <c r="AM1531" s="260" t="str">
        <f t="shared" si="196"/>
        <v>нет</v>
      </c>
      <c r="AN1531" s="260">
        <f t="shared" si="193"/>
        <v>0</v>
      </c>
      <c r="AO1531" s="260" t="e">
        <f t="shared" si="195"/>
        <v>#VALUE!</v>
      </c>
    </row>
    <row r="1532" spans="1:41">
      <c r="A1532" s="264" t="e">
        <f t="shared" si="197"/>
        <v>#VALUE!</v>
      </c>
      <c r="B1532" s="243">
        <v>1529</v>
      </c>
      <c r="C1532" s="244"/>
      <c r="D1532" s="259" t="str">
        <f t="shared" si="190"/>
        <v/>
      </c>
      <c r="E1532" s="236"/>
      <c r="F1532" s="236"/>
      <c r="G1532" s="244"/>
      <c r="H1532" s="259" t="str">
        <f t="shared" si="191"/>
        <v/>
      </c>
      <c r="I1532" s="236"/>
      <c r="J1532" s="236"/>
      <c r="K1532" s="236"/>
      <c r="L1532" s="236"/>
      <c r="M1532" s="311">
        <f t="shared" si="192"/>
        <v>0</v>
      </c>
      <c r="N1532" s="236"/>
      <c r="O1532" s="236"/>
      <c r="P1532" s="236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6"/>
      <c r="AF1532" s="236"/>
      <c r="AG1532" s="236"/>
      <c r="AH1532" s="236"/>
      <c r="AI1532" s="236"/>
      <c r="AJ1532" s="236"/>
      <c r="AK1532" s="236"/>
      <c r="AL1532" s="260" t="str">
        <f t="shared" si="194"/>
        <v>нет</v>
      </c>
      <c r="AM1532" s="260" t="str">
        <f t="shared" si="196"/>
        <v>нет</v>
      </c>
      <c r="AN1532" s="260">
        <f t="shared" si="193"/>
        <v>0</v>
      </c>
      <c r="AO1532" s="260" t="e">
        <f t="shared" si="195"/>
        <v>#VALUE!</v>
      </c>
    </row>
    <row r="1533" spans="1:41">
      <c r="A1533" s="264" t="e">
        <f t="shared" si="197"/>
        <v>#VALUE!</v>
      </c>
      <c r="B1533" s="243">
        <v>1530</v>
      </c>
      <c r="C1533" s="244"/>
      <c r="D1533" s="259" t="str">
        <f t="shared" si="190"/>
        <v/>
      </c>
      <c r="E1533" s="236"/>
      <c r="F1533" s="236"/>
      <c r="G1533" s="244"/>
      <c r="H1533" s="259" t="str">
        <f t="shared" si="191"/>
        <v/>
      </c>
      <c r="I1533" s="236"/>
      <c r="J1533" s="236"/>
      <c r="K1533" s="236"/>
      <c r="L1533" s="236"/>
      <c r="M1533" s="311">
        <f t="shared" si="192"/>
        <v>0</v>
      </c>
      <c r="N1533" s="236"/>
      <c r="O1533" s="236"/>
      <c r="P1533" s="236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6"/>
      <c r="AF1533" s="236"/>
      <c r="AG1533" s="236"/>
      <c r="AH1533" s="236"/>
      <c r="AI1533" s="236"/>
      <c r="AJ1533" s="236"/>
      <c r="AK1533" s="236"/>
      <c r="AL1533" s="260" t="str">
        <f t="shared" si="194"/>
        <v>нет</v>
      </c>
      <c r="AM1533" s="260" t="str">
        <f t="shared" si="196"/>
        <v>нет</v>
      </c>
      <c r="AN1533" s="260">
        <f t="shared" si="193"/>
        <v>0</v>
      </c>
      <c r="AO1533" s="260" t="e">
        <f t="shared" si="195"/>
        <v>#VALUE!</v>
      </c>
    </row>
    <row r="1534" spans="1:41">
      <c r="A1534" s="264" t="e">
        <f t="shared" si="197"/>
        <v>#VALUE!</v>
      </c>
      <c r="B1534" s="243">
        <v>1531</v>
      </c>
      <c r="C1534" s="244"/>
      <c r="D1534" s="259" t="str">
        <f t="shared" si="190"/>
        <v/>
      </c>
      <c r="E1534" s="236"/>
      <c r="F1534" s="236"/>
      <c r="G1534" s="244"/>
      <c r="H1534" s="259" t="str">
        <f t="shared" si="191"/>
        <v/>
      </c>
      <c r="I1534" s="236"/>
      <c r="J1534" s="236"/>
      <c r="K1534" s="236"/>
      <c r="L1534" s="236"/>
      <c r="M1534" s="311">
        <f t="shared" si="192"/>
        <v>0</v>
      </c>
      <c r="N1534" s="236"/>
      <c r="O1534" s="236"/>
      <c r="P1534" s="236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6"/>
      <c r="AF1534" s="236"/>
      <c r="AG1534" s="236"/>
      <c r="AH1534" s="236"/>
      <c r="AI1534" s="236"/>
      <c r="AJ1534" s="236"/>
      <c r="AK1534" s="236"/>
      <c r="AL1534" s="260" t="str">
        <f t="shared" si="194"/>
        <v>нет</v>
      </c>
      <c r="AM1534" s="260" t="str">
        <f t="shared" si="196"/>
        <v>нет</v>
      </c>
      <c r="AN1534" s="260">
        <f t="shared" si="193"/>
        <v>0</v>
      </c>
      <c r="AO1534" s="260" t="e">
        <f t="shared" si="195"/>
        <v>#VALUE!</v>
      </c>
    </row>
    <row r="1535" spans="1:41">
      <c r="A1535" s="264" t="e">
        <f t="shared" si="197"/>
        <v>#VALUE!</v>
      </c>
      <c r="B1535" s="243">
        <v>1532</v>
      </c>
      <c r="C1535" s="244"/>
      <c r="D1535" s="259" t="str">
        <f t="shared" ref="D1535:D1598" si="198">IFERROR(VLOOKUP(C1535,msu,2,0),"")</f>
        <v/>
      </c>
      <c r="E1535" s="236"/>
      <c r="F1535" s="236"/>
      <c r="G1535" s="244"/>
      <c r="H1535" s="259" t="str">
        <f t="shared" ref="H1535:H1598" si="199">IFERROR(VLOOKUP(G1535,oo,2,0),"")</f>
        <v/>
      </c>
      <c r="I1535" s="236"/>
      <c r="J1535" s="236"/>
      <c r="K1535" s="236"/>
      <c r="L1535" s="236"/>
      <c r="M1535" s="311">
        <f t="shared" ref="M1535:M1598" si="200">COUNTA(N1535:AK1535)</f>
        <v>0</v>
      </c>
      <c r="N1535" s="236"/>
      <c r="O1535" s="236"/>
      <c r="P1535" s="236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6"/>
      <c r="AF1535" s="236"/>
      <c r="AG1535" s="236"/>
      <c r="AH1535" s="236"/>
      <c r="AI1535" s="236"/>
      <c r="AJ1535" s="236"/>
      <c r="AK1535" s="236"/>
      <c r="AL1535" s="260" t="str">
        <f t="shared" si="194"/>
        <v>нет</v>
      </c>
      <c r="AM1535" s="260" t="str">
        <f t="shared" si="196"/>
        <v>нет</v>
      </c>
      <c r="AN1535" s="260">
        <f t="shared" ref="AN1535:AN1598" si="201">COUNTIF(N1535:AK1535,"призер")+COUNTIF(N1535:AK1535,"победитель")</f>
        <v>0</v>
      </c>
      <c r="AO1535" s="260" t="e">
        <f t="shared" si="195"/>
        <v>#VALUE!</v>
      </c>
    </row>
    <row r="1536" spans="1:41">
      <c r="A1536" s="264" t="e">
        <f t="shared" si="197"/>
        <v>#VALUE!</v>
      </c>
      <c r="B1536" s="243">
        <v>1533</v>
      </c>
      <c r="C1536" s="244"/>
      <c r="D1536" s="259" t="str">
        <f t="shared" si="198"/>
        <v/>
      </c>
      <c r="E1536" s="236"/>
      <c r="F1536" s="236"/>
      <c r="G1536" s="244"/>
      <c r="H1536" s="259" t="str">
        <f t="shared" si="199"/>
        <v/>
      </c>
      <c r="I1536" s="236"/>
      <c r="J1536" s="236"/>
      <c r="K1536" s="236"/>
      <c r="L1536" s="236"/>
      <c r="M1536" s="311">
        <f t="shared" si="200"/>
        <v>0</v>
      </c>
      <c r="N1536" s="236"/>
      <c r="O1536" s="236"/>
      <c r="P1536" s="236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6"/>
      <c r="AF1536" s="236"/>
      <c r="AG1536" s="236"/>
      <c r="AH1536" s="236"/>
      <c r="AI1536" s="236"/>
      <c r="AJ1536" s="236"/>
      <c r="AK1536" s="236"/>
      <c r="AL1536" s="260" t="str">
        <f t="shared" si="194"/>
        <v>нет</v>
      </c>
      <c r="AM1536" s="260" t="str">
        <f t="shared" si="196"/>
        <v>нет</v>
      </c>
      <c r="AN1536" s="260">
        <f t="shared" si="201"/>
        <v>0</v>
      </c>
      <c r="AO1536" s="260" t="e">
        <f t="shared" si="195"/>
        <v>#VALUE!</v>
      </c>
    </row>
    <row r="1537" spans="1:41">
      <c r="A1537" s="264" t="e">
        <f t="shared" si="197"/>
        <v>#VALUE!</v>
      </c>
      <c r="B1537" s="243">
        <v>1534</v>
      </c>
      <c r="C1537" s="244"/>
      <c r="D1537" s="259" t="str">
        <f t="shared" si="198"/>
        <v/>
      </c>
      <c r="E1537" s="236"/>
      <c r="F1537" s="236"/>
      <c r="G1537" s="244"/>
      <c r="H1537" s="259" t="str">
        <f t="shared" si="199"/>
        <v/>
      </c>
      <c r="I1537" s="236"/>
      <c r="J1537" s="236"/>
      <c r="K1537" s="236"/>
      <c r="L1537" s="236"/>
      <c r="M1537" s="311">
        <f t="shared" si="200"/>
        <v>0</v>
      </c>
      <c r="N1537" s="236"/>
      <c r="O1537" s="236"/>
      <c r="P1537" s="236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6"/>
      <c r="AF1537" s="236"/>
      <c r="AG1537" s="236"/>
      <c r="AH1537" s="236"/>
      <c r="AI1537" s="236"/>
      <c r="AJ1537" s="236"/>
      <c r="AK1537" s="236"/>
      <c r="AL1537" s="260" t="str">
        <f t="shared" si="194"/>
        <v>нет</v>
      </c>
      <c r="AM1537" s="260" t="str">
        <f t="shared" si="196"/>
        <v>нет</v>
      </c>
      <c r="AN1537" s="260">
        <f t="shared" si="201"/>
        <v>0</v>
      </c>
      <c r="AO1537" s="260" t="e">
        <f t="shared" si="195"/>
        <v>#VALUE!</v>
      </c>
    </row>
    <row r="1538" spans="1:41">
      <c r="A1538" s="264" t="e">
        <f t="shared" si="197"/>
        <v>#VALUE!</v>
      </c>
      <c r="B1538" s="243">
        <v>1535</v>
      </c>
      <c r="C1538" s="244"/>
      <c r="D1538" s="259" t="str">
        <f t="shared" si="198"/>
        <v/>
      </c>
      <c r="E1538" s="236"/>
      <c r="F1538" s="236"/>
      <c r="G1538" s="244"/>
      <c r="H1538" s="259" t="str">
        <f t="shared" si="199"/>
        <v/>
      </c>
      <c r="I1538" s="236"/>
      <c r="J1538" s="236"/>
      <c r="K1538" s="236"/>
      <c r="L1538" s="236"/>
      <c r="M1538" s="311">
        <f t="shared" si="200"/>
        <v>0</v>
      </c>
      <c r="N1538" s="236"/>
      <c r="O1538" s="236"/>
      <c r="P1538" s="236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6"/>
      <c r="AF1538" s="236"/>
      <c r="AG1538" s="236"/>
      <c r="AH1538" s="236"/>
      <c r="AI1538" s="236"/>
      <c r="AJ1538" s="236"/>
      <c r="AK1538" s="236"/>
      <c r="AL1538" s="260" t="str">
        <f t="shared" si="194"/>
        <v>нет</v>
      </c>
      <c r="AM1538" s="260" t="str">
        <f t="shared" si="196"/>
        <v>нет</v>
      </c>
      <c r="AN1538" s="260">
        <f t="shared" si="201"/>
        <v>0</v>
      </c>
      <c r="AO1538" s="260" t="e">
        <f t="shared" si="195"/>
        <v>#VALUE!</v>
      </c>
    </row>
    <row r="1539" spans="1:41">
      <c r="A1539" s="264" t="e">
        <f t="shared" si="197"/>
        <v>#VALUE!</v>
      </c>
      <c r="B1539" s="243">
        <v>1536</v>
      </c>
      <c r="C1539" s="244"/>
      <c r="D1539" s="259" t="str">
        <f t="shared" si="198"/>
        <v/>
      </c>
      <c r="E1539" s="236"/>
      <c r="F1539" s="236"/>
      <c r="G1539" s="244"/>
      <c r="H1539" s="259" t="str">
        <f t="shared" si="199"/>
        <v/>
      </c>
      <c r="I1539" s="236"/>
      <c r="J1539" s="236"/>
      <c r="K1539" s="236"/>
      <c r="L1539" s="236"/>
      <c r="M1539" s="311">
        <f t="shared" si="200"/>
        <v>0</v>
      </c>
      <c r="N1539" s="236"/>
      <c r="O1539" s="236"/>
      <c r="P1539" s="236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6"/>
      <c r="AF1539" s="236"/>
      <c r="AG1539" s="236"/>
      <c r="AH1539" s="236"/>
      <c r="AI1539" s="236"/>
      <c r="AJ1539" s="236"/>
      <c r="AK1539" s="236"/>
      <c r="AL1539" s="260" t="str">
        <f t="shared" si="194"/>
        <v>нет</v>
      </c>
      <c r="AM1539" s="260" t="str">
        <f t="shared" si="196"/>
        <v>нет</v>
      </c>
      <c r="AN1539" s="260">
        <f t="shared" si="201"/>
        <v>0</v>
      </c>
      <c r="AO1539" s="260" t="e">
        <f t="shared" si="195"/>
        <v>#VALUE!</v>
      </c>
    </row>
    <row r="1540" spans="1:41">
      <c r="A1540" s="264" t="e">
        <f t="shared" si="197"/>
        <v>#VALUE!</v>
      </c>
      <c r="B1540" s="243">
        <v>1537</v>
      </c>
      <c r="C1540" s="244"/>
      <c r="D1540" s="259" t="str">
        <f t="shared" si="198"/>
        <v/>
      </c>
      <c r="E1540" s="236"/>
      <c r="F1540" s="236"/>
      <c r="G1540" s="244"/>
      <c r="H1540" s="259" t="str">
        <f t="shared" si="199"/>
        <v/>
      </c>
      <c r="I1540" s="236"/>
      <c r="J1540" s="236"/>
      <c r="K1540" s="236"/>
      <c r="L1540" s="236"/>
      <c r="M1540" s="311">
        <f t="shared" si="200"/>
        <v>0</v>
      </c>
      <c r="N1540" s="236"/>
      <c r="O1540" s="236"/>
      <c r="P1540" s="236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6"/>
      <c r="AF1540" s="236"/>
      <c r="AG1540" s="236"/>
      <c r="AH1540" s="236"/>
      <c r="AI1540" s="236"/>
      <c r="AJ1540" s="236"/>
      <c r="AK1540" s="236"/>
      <c r="AL1540" s="260" t="str">
        <f t="shared" si="194"/>
        <v>нет</v>
      </c>
      <c r="AM1540" s="260" t="str">
        <f t="shared" si="196"/>
        <v>нет</v>
      </c>
      <c r="AN1540" s="260">
        <f t="shared" si="201"/>
        <v>0</v>
      </c>
      <c r="AO1540" s="260" t="e">
        <f t="shared" si="195"/>
        <v>#VALUE!</v>
      </c>
    </row>
    <row r="1541" spans="1:41">
      <c r="A1541" s="264" t="e">
        <f t="shared" si="197"/>
        <v>#VALUE!</v>
      </c>
      <c r="B1541" s="243">
        <v>1538</v>
      </c>
      <c r="C1541" s="244"/>
      <c r="D1541" s="259" t="str">
        <f t="shared" si="198"/>
        <v/>
      </c>
      <c r="E1541" s="236"/>
      <c r="F1541" s="236"/>
      <c r="G1541" s="244"/>
      <c r="H1541" s="259" t="str">
        <f t="shared" si="199"/>
        <v/>
      </c>
      <c r="I1541" s="236"/>
      <c r="J1541" s="236"/>
      <c r="K1541" s="236"/>
      <c r="L1541" s="236"/>
      <c r="M1541" s="311">
        <f t="shared" si="200"/>
        <v>0</v>
      </c>
      <c r="N1541" s="236"/>
      <c r="O1541" s="236"/>
      <c r="P1541" s="236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6"/>
      <c r="AF1541" s="236"/>
      <c r="AG1541" s="236"/>
      <c r="AH1541" s="236"/>
      <c r="AI1541" s="236"/>
      <c r="AJ1541" s="236"/>
      <c r="AK1541" s="236"/>
      <c r="AL1541" s="260" t="str">
        <f t="shared" ref="AL1541:AL1604" si="202">IF($I1541&lt;5,"нет",IF($I1541&gt;9,"нет","да"))</f>
        <v>нет</v>
      </c>
      <c r="AM1541" s="260" t="str">
        <f t="shared" si="196"/>
        <v>нет</v>
      </c>
      <c r="AN1541" s="260">
        <f t="shared" si="201"/>
        <v>0</v>
      </c>
      <c r="AO1541" s="260" t="e">
        <f t="shared" ref="AO1541:AO1604" si="203">IF(LEN(G1541)=5,LEFT(G1541,1)+100,LEFT(G1541,2)+100)</f>
        <v>#VALUE!</v>
      </c>
    </row>
    <row r="1542" spans="1:41">
      <c r="A1542" s="264" t="e">
        <f t="shared" si="197"/>
        <v>#VALUE!</v>
      </c>
      <c r="B1542" s="243">
        <v>1539</v>
      </c>
      <c r="C1542" s="244"/>
      <c r="D1542" s="259" t="str">
        <f t="shared" si="198"/>
        <v/>
      </c>
      <c r="E1542" s="236"/>
      <c r="F1542" s="236"/>
      <c r="G1542" s="244"/>
      <c r="H1542" s="259" t="str">
        <f t="shared" si="199"/>
        <v/>
      </c>
      <c r="I1542" s="236"/>
      <c r="J1542" s="236"/>
      <c r="K1542" s="236"/>
      <c r="L1542" s="236"/>
      <c r="M1542" s="311">
        <f t="shared" si="200"/>
        <v>0</v>
      </c>
      <c r="N1542" s="236"/>
      <c r="O1542" s="236"/>
      <c r="P1542" s="236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6"/>
      <c r="AF1542" s="236"/>
      <c r="AG1542" s="236"/>
      <c r="AH1542" s="236"/>
      <c r="AI1542" s="236"/>
      <c r="AJ1542" s="236"/>
      <c r="AK1542" s="236"/>
      <c r="AL1542" s="260" t="str">
        <f t="shared" si="202"/>
        <v>нет</v>
      </c>
      <c r="AM1542" s="260" t="str">
        <f t="shared" ref="AM1542:AM1605" si="204">IF($I1542&lt;=9,"нет","да")</f>
        <v>нет</v>
      </c>
      <c r="AN1542" s="260">
        <f t="shared" si="201"/>
        <v>0</v>
      </c>
      <c r="AO1542" s="260" t="e">
        <f t="shared" si="203"/>
        <v>#VALUE!</v>
      </c>
    </row>
    <row r="1543" spans="1:41">
      <c r="A1543" s="264" t="e">
        <f t="shared" si="197"/>
        <v>#VALUE!</v>
      </c>
      <c r="B1543" s="243">
        <v>1540</v>
      </c>
      <c r="C1543" s="244"/>
      <c r="D1543" s="259" t="str">
        <f t="shared" si="198"/>
        <v/>
      </c>
      <c r="E1543" s="236"/>
      <c r="F1543" s="236"/>
      <c r="G1543" s="244"/>
      <c r="H1543" s="259" t="str">
        <f t="shared" si="199"/>
        <v/>
      </c>
      <c r="I1543" s="236"/>
      <c r="J1543" s="236"/>
      <c r="K1543" s="236"/>
      <c r="L1543" s="236"/>
      <c r="M1543" s="311">
        <f t="shared" si="200"/>
        <v>0</v>
      </c>
      <c r="N1543" s="236"/>
      <c r="O1543" s="236"/>
      <c r="P1543" s="236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6"/>
      <c r="AF1543" s="236"/>
      <c r="AG1543" s="236"/>
      <c r="AH1543" s="236"/>
      <c r="AI1543" s="236"/>
      <c r="AJ1543" s="236"/>
      <c r="AK1543" s="236"/>
      <c r="AL1543" s="260" t="str">
        <f t="shared" si="202"/>
        <v>нет</v>
      </c>
      <c r="AM1543" s="260" t="str">
        <f t="shared" si="204"/>
        <v>нет</v>
      </c>
      <c r="AN1543" s="260">
        <f t="shared" si="201"/>
        <v>0</v>
      </c>
      <c r="AO1543" s="260" t="e">
        <f t="shared" si="203"/>
        <v>#VALUE!</v>
      </c>
    </row>
    <row r="1544" spans="1:41">
      <c r="A1544" s="264" t="e">
        <f t="shared" ref="A1544:A1607" si="205">IF($AO1544=$C1544, "Код_ОО+МСУ_верно", "Требуется проверка кода ОО или МСУ, кроме 101, 102,103")</f>
        <v>#VALUE!</v>
      </c>
      <c r="B1544" s="243">
        <v>1541</v>
      </c>
      <c r="C1544" s="244"/>
      <c r="D1544" s="259" t="str">
        <f t="shared" si="198"/>
        <v/>
      </c>
      <c r="E1544" s="236"/>
      <c r="F1544" s="236"/>
      <c r="G1544" s="244"/>
      <c r="H1544" s="259" t="str">
        <f t="shared" si="199"/>
        <v/>
      </c>
      <c r="I1544" s="236"/>
      <c r="J1544" s="236"/>
      <c r="K1544" s="236"/>
      <c r="L1544" s="236"/>
      <c r="M1544" s="311">
        <f t="shared" si="200"/>
        <v>0</v>
      </c>
      <c r="N1544" s="236"/>
      <c r="O1544" s="236"/>
      <c r="P1544" s="236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6"/>
      <c r="AF1544" s="236"/>
      <c r="AG1544" s="236"/>
      <c r="AH1544" s="236"/>
      <c r="AI1544" s="236"/>
      <c r="AJ1544" s="236"/>
      <c r="AK1544" s="236"/>
      <c r="AL1544" s="260" t="str">
        <f t="shared" si="202"/>
        <v>нет</v>
      </c>
      <c r="AM1544" s="260" t="str">
        <f t="shared" si="204"/>
        <v>нет</v>
      </c>
      <c r="AN1544" s="260">
        <f t="shared" si="201"/>
        <v>0</v>
      </c>
      <c r="AO1544" s="260" t="e">
        <f t="shared" si="203"/>
        <v>#VALUE!</v>
      </c>
    </row>
    <row r="1545" spans="1:41">
      <c r="A1545" s="264" t="e">
        <f t="shared" si="205"/>
        <v>#VALUE!</v>
      </c>
      <c r="B1545" s="243">
        <v>1542</v>
      </c>
      <c r="C1545" s="244"/>
      <c r="D1545" s="259" t="str">
        <f t="shared" si="198"/>
        <v/>
      </c>
      <c r="E1545" s="236"/>
      <c r="F1545" s="236"/>
      <c r="G1545" s="244"/>
      <c r="H1545" s="259" t="str">
        <f t="shared" si="199"/>
        <v/>
      </c>
      <c r="I1545" s="236"/>
      <c r="J1545" s="236"/>
      <c r="K1545" s="236"/>
      <c r="L1545" s="236"/>
      <c r="M1545" s="311">
        <f t="shared" si="200"/>
        <v>0</v>
      </c>
      <c r="N1545" s="236"/>
      <c r="O1545" s="236"/>
      <c r="P1545" s="236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6"/>
      <c r="AF1545" s="236"/>
      <c r="AG1545" s="236"/>
      <c r="AH1545" s="236"/>
      <c r="AI1545" s="236"/>
      <c r="AJ1545" s="236"/>
      <c r="AK1545" s="236"/>
      <c r="AL1545" s="260" t="str">
        <f t="shared" si="202"/>
        <v>нет</v>
      </c>
      <c r="AM1545" s="260" t="str">
        <f t="shared" si="204"/>
        <v>нет</v>
      </c>
      <c r="AN1545" s="260">
        <f t="shared" si="201"/>
        <v>0</v>
      </c>
      <c r="AO1545" s="260" t="e">
        <f t="shared" si="203"/>
        <v>#VALUE!</v>
      </c>
    </row>
    <row r="1546" spans="1:41">
      <c r="A1546" s="264" t="e">
        <f t="shared" si="205"/>
        <v>#VALUE!</v>
      </c>
      <c r="B1546" s="243">
        <v>1543</v>
      </c>
      <c r="C1546" s="244"/>
      <c r="D1546" s="259" t="str">
        <f t="shared" si="198"/>
        <v/>
      </c>
      <c r="E1546" s="236"/>
      <c r="F1546" s="236"/>
      <c r="G1546" s="244"/>
      <c r="H1546" s="259" t="str">
        <f t="shared" si="199"/>
        <v/>
      </c>
      <c r="I1546" s="236"/>
      <c r="J1546" s="236"/>
      <c r="K1546" s="236"/>
      <c r="L1546" s="236"/>
      <c r="M1546" s="311">
        <f t="shared" si="200"/>
        <v>0</v>
      </c>
      <c r="N1546" s="236"/>
      <c r="O1546" s="236"/>
      <c r="P1546" s="236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6"/>
      <c r="AF1546" s="236"/>
      <c r="AG1546" s="236"/>
      <c r="AH1546" s="236"/>
      <c r="AI1546" s="236"/>
      <c r="AJ1546" s="236"/>
      <c r="AK1546" s="236"/>
      <c r="AL1546" s="260" t="str">
        <f t="shared" si="202"/>
        <v>нет</v>
      </c>
      <c r="AM1546" s="260" t="str">
        <f t="shared" si="204"/>
        <v>нет</v>
      </c>
      <c r="AN1546" s="260">
        <f t="shared" si="201"/>
        <v>0</v>
      </c>
      <c r="AO1546" s="260" t="e">
        <f t="shared" si="203"/>
        <v>#VALUE!</v>
      </c>
    </row>
    <row r="1547" spans="1:41">
      <c r="A1547" s="264" t="e">
        <f t="shared" si="205"/>
        <v>#VALUE!</v>
      </c>
      <c r="B1547" s="243">
        <v>1544</v>
      </c>
      <c r="C1547" s="244"/>
      <c r="D1547" s="259" t="str">
        <f t="shared" si="198"/>
        <v/>
      </c>
      <c r="E1547" s="236"/>
      <c r="F1547" s="236"/>
      <c r="G1547" s="244"/>
      <c r="H1547" s="259" t="str">
        <f t="shared" si="199"/>
        <v/>
      </c>
      <c r="I1547" s="236"/>
      <c r="J1547" s="236"/>
      <c r="K1547" s="236"/>
      <c r="L1547" s="236"/>
      <c r="M1547" s="311">
        <f t="shared" si="200"/>
        <v>0</v>
      </c>
      <c r="N1547" s="236"/>
      <c r="O1547" s="236"/>
      <c r="P1547" s="236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6"/>
      <c r="AF1547" s="236"/>
      <c r="AG1547" s="236"/>
      <c r="AH1547" s="236"/>
      <c r="AI1547" s="236"/>
      <c r="AJ1547" s="236"/>
      <c r="AK1547" s="236"/>
      <c r="AL1547" s="260" t="str">
        <f t="shared" si="202"/>
        <v>нет</v>
      </c>
      <c r="AM1547" s="260" t="str">
        <f t="shared" si="204"/>
        <v>нет</v>
      </c>
      <c r="AN1547" s="260">
        <f t="shared" si="201"/>
        <v>0</v>
      </c>
      <c r="AO1547" s="260" t="e">
        <f t="shared" si="203"/>
        <v>#VALUE!</v>
      </c>
    </row>
    <row r="1548" spans="1:41">
      <c r="A1548" s="264" t="e">
        <f t="shared" si="205"/>
        <v>#VALUE!</v>
      </c>
      <c r="B1548" s="243">
        <v>1545</v>
      </c>
      <c r="C1548" s="244"/>
      <c r="D1548" s="259" t="str">
        <f t="shared" si="198"/>
        <v/>
      </c>
      <c r="E1548" s="236"/>
      <c r="F1548" s="236"/>
      <c r="G1548" s="244"/>
      <c r="H1548" s="259" t="str">
        <f t="shared" si="199"/>
        <v/>
      </c>
      <c r="I1548" s="236"/>
      <c r="J1548" s="236"/>
      <c r="K1548" s="236"/>
      <c r="L1548" s="236"/>
      <c r="M1548" s="311">
        <f t="shared" si="200"/>
        <v>0</v>
      </c>
      <c r="N1548" s="236"/>
      <c r="O1548" s="236"/>
      <c r="P1548" s="236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6"/>
      <c r="AF1548" s="236"/>
      <c r="AG1548" s="236"/>
      <c r="AH1548" s="236"/>
      <c r="AI1548" s="236"/>
      <c r="AJ1548" s="236"/>
      <c r="AK1548" s="236"/>
      <c r="AL1548" s="260" t="str">
        <f t="shared" si="202"/>
        <v>нет</v>
      </c>
      <c r="AM1548" s="260" t="str">
        <f t="shared" si="204"/>
        <v>нет</v>
      </c>
      <c r="AN1548" s="260">
        <f t="shared" si="201"/>
        <v>0</v>
      </c>
      <c r="AO1548" s="260" t="e">
        <f t="shared" si="203"/>
        <v>#VALUE!</v>
      </c>
    </row>
    <row r="1549" spans="1:41">
      <c r="A1549" s="264" t="e">
        <f t="shared" si="205"/>
        <v>#VALUE!</v>
      </c>
      <c r="B1549" s="243">
        <v>1546</v>
      </c>
      <c r="C1549" s="244"/>
      <c r="D1549" s="259" t="str">
        <f t="shared" si="198"/>
        <v/>
      </c>
      <c r="E1549" s="236"/>
      <c r="F1549" s="236"/>
      <c r="G1549" s="244"/>
      <c r="H1549" s="259" t="str">
        <f t="shared" si="199"/>
        <v/>
      </c>
      <c r="I1549" s="236"/>
      <c r="J1549" s="236"/>
      <c r="K1549" s="236"/>
      <c r="L1549" s="236"/>
      <c r="M1549" s="311">
        <f t="shared" si="200"/>
        <v>0</v>
      </c>
      <c r="N1549" s="236"/>
      <c r="O1549" s="236"/>
      <c r="P1549" s="236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6"/>
      <c r="AF1549" s="236"/>
      <c r="AG1549" s="236"/>
      <c r="AH1549" s="236"/>
      <c r="AI1549" s="236"/>
      <c r="AJ1549" s="236"/>
      <c r="AK1549" s="236"/>
      <c r="AL1549" s="260" t="str">
        <f t="shared" si="202"/>
        <v>нет</v>
      </c>
      <c r="AM1549" s="260" t="str">
        <f t="shared" si="204"/>
        <v>нет</v>
      </c>
      <c r="AN1549" s="260">
        <f t="shared" si="201"/>
        <v>0</v>
      </c>
      <c r="AO1549" s="260" t="e">
        <f t="shared" si="203"/>
        <v>#VALUE!</v>
      </c>
    </row>
    <row r="1550" spans="1:41">
      <c r="A1550" s="264" t="e">
        <f t="shared" si="205"/>
        <v>#VALUE!</v>
      </c>
      <c r="B1550" s="243">
        <v>1547</v>
      </c>
      <c r="C1550" s="244"/>
      <c r="D1550" s="259" t="str">
        <f t="shared" si="198"/>
        <v/>
      </c>
      <c r="E1550" s="236"/>
      <c r="F1550" s="236"/>
      <c r="G1550" s="244"/>
      <c r="H1550" s="259" t="str">
        <f t="shared" si="199"/>
        <v/>
      </c>
      <c r="I1550" s="236"/>
      <c r="J1550" s="236"/>
      <c r="K1550" s="236"/>
      <c r="L1550" s="236"/>
      <c r="M1550" s="311">
        <f t="shared" si="200"/>
        <v>0</v>
      </c>
      <c r="N1550" s="236"/>
      <c r="O1550" s="236"/>
      <c r="P1550" s="236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6"/>
      <c r="AF1550" s="236"/>
      <c r="AG1550" s="236"/>
      <c r="AH1550" s="236"/>
      <c r="AI1550" s="236"/>
      <c r="AJ1550" s="236"/>
      <c r="AK1550" s="236"/>
      <c r="AL1550" s="260" t="str">
        <f t="shared" si="202"/>
        <v>нет</v>
      </c>
      <c r="AM1550" s="260" t="str">
        <f t="shared" si="204"/>
        <v>нет</v>
      </c>
      <c r="AN1550" s="260">
        <f t="shared" si="201"/>
        <v>0</v>
      </c>
      <c r="AO1550" s="260" t="e">
        <f t="shared" si="203"/>
        <v>#VALUE!</v>
      </c>
    </row>
    <row r="1551" spans="1:41">
      <c r="A1551" s="264" t="e">
        <f t="shared" si="205"/>
        <v>#VALUE!</v>
      </c>
      <c r="B1551" s="243">
        <v>1548</v>
      </c>
      <c r="C1551" s="244"/>
      <c r="D1551" s="259" t="str">
        <f t="shared" si="198"/>
        <v/>
      </c>
      <c r="E1551" s="236"/>
      <c r="F1551" s="236"/>
      <c r="G1551" s="244"/>
      <c r="H1551" s="259" t="str">
        <f t="shared" si="199"/>
        <v/>
      </c>
      <c r="I1551" s="236"/>
      <c r="J1551" s="236"/>
      <c r="K1551" s="236"/>
      <c r="L1551" s="236"/>
      <c r="M1551" s="311">
        <f t="shared" si="200"/>
        <v>0</v>
      </c>
      <c r="N1551" s="236"/>
      <c r="O1551" s="236"/>
      <c r="P1551" s="236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6"/>
      <c r="AF1551" s="236"/>
      <c r="AG1551" s="236"/>
      <c r="AH1551" s="236"/>
      <c r="AI1551" s="236"/>
      <c r="AJ1551" s="236"/>
      <c r="AK1551" s="236"/>
      <c r="AL1551" s="260" t="str">
        <f t="shared" si="202"/>
        <v>нет</v>
      </c>
      <c r="AM1551" s="260" t="str">
        <f t="shared" si="204"/>
        <v>нет</v>
      </c>
      <c r="AN1551" s="260">
        <f t="shared" si="201"/>
        <v>0</v>
      </c>
      <c r="AO1551" s="260" t="e">
        <f t="shared" si="203"/>
        <v>#VALUE!</v>
      </c>
    </row>
    <row r="1552" spans="1:41">
      <c r="A1552" s="264" t="e">
        <f t="shared" si="205"/>
        <v>#VALUE!</v>
      </c>
      <c r="B1552" s="243">
        <v>1549</v>
      </c>
      <c r="C1552" s="244"/>
      <c r="D1552" s="259" t="str">
        <f t="shared" si="198"/>
        <v/>
      </c>
      <c r="E1552" s="236"/>
      <c r="F1552" s="236"/>
      <c r="G1552" s="244"/>
      <c r="H1552" s="259" t="str">
        <f t="shared" si="199"/>
        <v/>
      </c>
      <c r="I1552" s="236"/>
      <c r="J1552" s="236"/>
      <c r="K1552" s="236"/>
      <c r="L1552" s="236"/>
      <c r="M1552" s="311">
        <f t="shared" si="200"/>
        <v>0</v>
      </c>
      <c r="N1552" s="236"/>
      <c r="O1552" s="236"/>
      <c r="P1552" s="236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6"/>
      <c r="AF1552" s="236"/>
      <c r="AG1552" s="236"/>
      <c r="AH1552" s="236"/>
      <c r="AI1552" s="236"/>
      <c r="AJ1552" s="236"/>
      <c r="AK1552" s="236"/>
      <c r="AL1552" s="260" t="str">
        <f t="shared" si="202"/>
        <v>нет</v>
      </c>
      <c r="AM1552" s="260" t="str">
        <f t="shared" si="204"/>
        <v>нет</v>
      </c>
      <c r="AN1552" s="260">
        <f t="shared" si="201"/>
        <v>0</v>
      </c>
      <c r="AO1552" s="260" t="e">
        <f t="shared" si="203"/>
        <v>#VALUE!</v>
      </c>
    </row>
    <row r="1553" spans="1:41">
      <c r="A1553" s="264" t="e">
        <f t="shared" si="205"/>
        <v>#VALUE!</v>
      </c>
      <c r="B1553" s="243">
        <v>1550</v>
      </c>
      <c r="C1553" s="244"/>
      <c r="D1553" s="259" t="str">
        <f t="shared" si="198"/>
        <v/>
      </c>
      <c r="E1553" s="236"/>
      <c r="F1553" s="236"/>
      <c r="G1553" s="244"/>
      <c r="H1553" s="259" t="str">
        <f t="shared" si="199"/>
        <v/>
      </c>
      <c r="I1553" s="236"/>
      <c r="J1553" s="236"/>
      <c r="K1553" s="236"/>
      <c r="L1553" s="236"/>
      <c r="M1553" s="311">
        <f t="shared" si="200"/>
        <v>0</v>
      </c>
      <c r="N1553" s="236"/>
      <c r="O1553" s="236"/>
      <c r="P1553" s="236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6"/>
      <c r="AF1553" s="236"/>
      <c r="AG1553" s="236"/>
      <c r="AH1553" s="236"/>
      <c r="AI1553" s="236"/>
      <c r="AJ1553" s="236"/>
      <c r="AK1553" s="236"/>
      <c r="AL1553" s="260" t="str">
        <f t="shared" si="202"/>
        <v>нет</v>
      </c>
      <c r="AM1553" s="260" t="str">
        <f t="shared" si="204"/>
        <v>нет</v>
      </c>
      <c r="AN1553" s="260">
        <f t="shared" si="201"/>
        <v>0</v>
      </c>
      <c r="AO1553" s="260" t="e">
        <f t="shared" si="203"/>
        <v>#VALUE!</v>
      </c>
    </row>
    <row r="1554" spans="1:41">
      <c r="A1554" s="264" t="e">
        <f t="shared" si="205"/>
        <v>#VALUE!</v>
      </c>
      <c r="B1554" s="243">
        <v>1551</v>
      </c>
      <c r="C1554" s="244"/>
      <c r="D1554" s="259" t="str">
        <f t="shared" si="198"/>
        <v/>
      </c>
      <c r="E1554" s="236"/>
      <c r="F1554" s="236"/>
      <c r="G1554" s="244"/>
      <c r="H1554" s="259" t="str">
        <f t="shared" si="199"/>
        <v/>
      </c>
      <c r="I1554" s="236"/>
      <c r="J1554" s="236"/>
      <c r="K1554" s="236"/>
      <c r="L1554" s="236"/>
      <c r="M1554" s="311">
        <f t="shared" si="200"/>
        <v>0</v>
      </c>
      <c r="N1554" s="236"/>
      <c r="O1554" s="236"/>
      <c r="P1554" s="236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6"/>
      <c r="AF1554" s="236"/>
      <c r="AG1554" s="236"/>
      <c r="AH1554" s="236"/>
      <c r="AI1554" s="236"/>
      <c r="AJ1554" s="236"/>
      <c r="AK1554" s="236"/>
      <c r="AL1554" s="260" t="str">
        <f t="shared" si="202"/>
        <v>нет</v>
      </c>
      <c r="AM1554" s="260" t="str">
        <f t="shared" si="204"/>
        <v>нет</v>
      </c>
      <c r="AN1554" s="260">
        <f t="shared" si="201"/>
        <v>0</v>
      </c>
      <c r="AO1554" s="260" t="e">
        <f t="shared" si="203"/>
        <v>#VALUE!</v>
      </c>
    </row>
    <row r="1555" spans="1:41">
      <c r="A1555" s="264" t="e">
        <f t="shared" si="205"/>
        <v>#VALUE!</v>
      </c>
      <c r="B1555" s="243">
        <v>1552</v>
      </c>
      <c r="C1555" s="244"/>
      <c r="D1555" s="259" t="str">
        <f t="shared" si="198"/>
        <v/>
      </c>
      <c r="E1555" s="236"/>
      <c r="F1555" s="236"/>
      <c r="G1555" s="244"/>
      <c r="H1555" s="259" t="str">
        <f t="shared" si="199"/>
        <v/>
      </c>
      <c r="I1555" s="236"/>
      <c r="J1555" s="236"/>
      <c r="K1555" s="236"/>
      <c r="L1555" s="236"/>
      <c r="M1555" s="311">
        <f t="shared" si="200"/>
        <v>0</v>
      </c>
      <c r="N1555" s="236"/>
      <c r="O1555" s="236"/>
      <c r="P1555" s="236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6"/>
      <c r="AF1555" s="236"/>
      <c r="AG1555" s="236"/>
      <c r="AH1555" s="236"/>
      <c r="AI1555" s="236"/>
      <c r="AJ1555" s="236"/>
      <c r="AK1555" s="236"/>
      <c r="AL1555" s="260" t="str">
        <f t="shared" si="202"/>
        <v>нет</v>
      </c>
      <c r="AM1555" s="260" t="str">
        <f t="shared" si="204"/>
        <v>нет</v>
      </c>
      <c r="AN1555" s="260">
        <f t="shared" si="201"/>
        <v>0</v>
      </c>
      <c r="AO1555" s="260" t="e">
        <f t="shared" si="203"/>
        <v>#VALUE!</v>
      </c>
    </row>
    <row r="1556" spans="1:41">
      <c r="A1556" s="264" t="e">
        <f t="shared" si="205"/>
        <v>#VALUE!</v>
      </c>
      <c r="B1556" s="243">
        <v>1553</v>
      </c>
      <c r="C1556" s="244"/>
      <c r="D1556" s="259" t="str">
        <f t="shared" si="198"/>
        <v/>
      </c>
      <c r="E1556" s="236"/>
      <c r="F1556" s="236"/>
      <c r="G1556" s="244"/>
      <c r="H1556" s="259" t="str">
        <f t="shared" si="199"/>
        <v/>
      </c>
      <c r="I1556" s="236"/>
      <c r="J1556" s="236"/>
      <c r="K1556" s="236"/>
      <c r="L1556" s="236"/>
      <c r="M1556" s="311">
        <f t="shared" si="200"/>
        <v>0</v>
      </c>
      <c r="N1556" s="236"/>
      <c r="O1556" s="236"/>
      <c r="P1556" s="236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6"/>
      <c r="AF1556" s="236"/>
      <c r="AG1556" s="236"/>
      <c r="AH1556" s="236"/>
      <c r="AI1556" s="236"/>
      <c r="AJ1556" s="236"/>
      <c r="AK1556" s="236"/>
      <c r="AL1556" s="260" t="str">
        <f t="shared" si="202"/>
        <v>нет</v>
      </c>
      <c r="AM1556" s="260" t="str">
        <f t="shared" si="204"/>
        <v>нет</v>
      </c>
      <c r="AN1556" s="260">
        <f t="shared" si="201"/>
        <v>0</v>
      </c>
      <c r="AO1556" s="260" t="e">
        <f t="shared" si="203"/>
        <v>#VALUE!</v>
      </c>
    </row>
    <row r="1557" spans="1:41">
      <c r="A1557" s="264" t="e">
        <f t="shared" si="205"/>
        <v>#VALUE!</v>
      </c>
      <c r="B1557" s="243">
        <v>1554</v>
      </c>
      <c r="C1557" s="244"/>
      <c r="D1557" s="259" t="str">
        <f t="shared" si="198"/>
        <v/>
      </c>
      <c r="E1557" s="236"/>
      <c r="F1557" s="236"/>
      <c r="G1557" s="244"/>
      <c r="H1557" s="259" t="str">
        <f t="shared" si="199"/>
        <v/>
      </c>
      <c r="I1557" s="236"/>
      <c r="J1557" s="236"/>
      <c r="K1557" s="236"/>
      <c r="L1557" s="236"/>
      <c r="M1557" s="311">
        <f t="shared" si="200"/>
        <v>0</v>
      </c>
      <c r="N1557" s="236"/>
      <c r="O1557" s="236"/>
      <c r="P1557" s="236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6"/>
      <c r="AF1557" s="236"/>
      <c r="AG1557" s="236"/>
      <c r="AH1557" s="236"/>
      <c r="AI1557" s="236"/>
      <c r="AJ1557" s="236"/>
      <c r="AK1557" s="236"/>
      <c r="AL1557" s="260" t="str">
        <f t="shared" si="202"/>
        <v>нет</v>
      </c>
      <c r="AM1557" s="260" t="str">
        <f t="shared" si="204"/>
        <v>нет</v>
      </c>
      <c r="AN1557" s="260">
        <f t="shared" si="201"/>
        <v>0</v>
      </c>
      <c r="AO1557" s="260" t="e">
        <f t="shared" si="203"/>
        <v>#VALUE!</v>
      </c>
    </row>
    <row r="1558" spans="1:41">
      <c r="A1558" s="264" t="e">
        <f t="shared" si="205"/>
        <v>#VALUE!</v>
      </c>
      <c r="B1558" s="243">
        <v>1555</v>
      </c>
      <c r="C1558" s="244"/>
      <c r="D1558" s="259" t="str">
        <f t="shared" si="198"/>
        <v/>
      </c>
      <c r="E1558" s="236"/>
      <c r="F1558" s="236"/>
      <c r="G1558" s="244"/>
      <c r="H1558" s="259" t="str">
        <f t="shared" si="199"/>
        <v/>
      </c>
      <c r="I1558" s="236"/>
      <c r="J1558" s="236"/>
      <c r="K1558" s="236"/>
      <c r="L1558" s="236"/>
      <c r="M1558" s="311">
        <f t="shared" si="200"/>
        <v>0</v>
      </c>
      <c r="N1558" s="236"/>
      <c r="O1558" s="236"/>
      <c r="P1558" s="236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6"/>
      <c r="AF1558" s="236"/>
      <c r="AG1558" s="236"/>
      <c r="AH1558" s="236"/>
      <c r="AI1558" s="236"/>
      <c r="AJ1558" s="236"/>
      <c r="AK1558" s="236"/>
      <c r="AL1558" s="260" t="str">
        <f t="shared" si="202"/>
        <v>нет</v>
      </c>
      <c r="AM1558" s="260" t="str">
        <f t="shared" si="204"/>
        <v>нет</v>
      </c>
      <c r="AN1558" s="260">
        <f t="shared" si="201"/>
        <v>0</v>
      </c>
      <c r="AO1558" s="260" t="e">
        <f t="shared" si="203"/>
        <v>#VALUE!</v>
      </c>
    </row>
    <row r="1559" spans="1:41">
      <c r="A1559" s="264" t="e">
        <f t="shared" si="205"/>
        <v>#VALUE!</v>
      </c>
      <c r="B1559" s="243">
        <v>1556</v>
      </c>
      <c r="C1559" s="244"/>
      <c r="D1559" s="259" t="str">
        <f t="shared" si="198"/>
        <v/>
      </c>
      <c r="E1559" s="236"/>
      <c r="F1559" s="236"/>
      <c r="G1559" s="244"/>
      <c r="H1559" s="259" t="str">
        <f t="shared" si="199"/>
        <v/>
      </c>
      <c r="I1559" s="236"/>
      <c r="J1559" s="236"/>
      <c r="K1559" s="236"/>
      <c r="L1559" s="236"/>
      <c r="M1559" s="311">
        <f t="shared" si="200"/>
        <v>0</v>
      </c>
      <c r="N1559" s="236"/>
      <c r="O1559" s="236"/>
      <c r="P1559" s="236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6"/>
      <c r="AF1559" s="236"/>
      <c r="AG1559" s="236"/>
      <c r="AH1559" s="236"/>
      <c r="AI1559" s="236"/>
      <c r="AJ1559" s="236"/>
      <c r="AK1559" s="236"/>
      <c r="AL1559" s="260" t="str">
        <f t="shared" si="202"/>
        <v>нет</v>
      </c>
      <c r="AM1559" s="260" t="str">
        <f t="shared" si="204"/>
        <v>нет</v>
      </c>
      <c r="AN1559" s="260">
        <f t="shared" si="201"/>
        <v>0</v>
      </c>
      <c r="AO1559" s="260" t="e">
        <f t="shared" si="203"/>
        <v>#VALUE!</v>
      </c>
    </row>
    <row r="1560" spans="1:41">
      <c r="A1560" s="264" t="e">
        <f t="shared" si="205"/>
        <v>#VALUE!</v>
      </c>
      <c r="B1560" s="243">
        <v>1557</v>
      </c>
      <c r="C1560" s="244"/>
      <c r="D1560" s="259" t="str">
        <f t="shared" si="198"/>
        <v/>
      </c>
      <c r="E1560" s="236"/>
      <c r="F1560" s="236"/>
      <c r="G1560" s="244"/>
      <c r="H1560" s="259" t="str">
        <f t="shared" si="199"/>
        <v/>
      </c>
      <c r="I1560" s="236"/>
      <c r="J1560" s="236"/>
      <c r="K1560" s="236"/>
      <c r="L1560" s="236"/>
      <c r="M1560" s="311">
        <f t="shared" si="200"/>
        <v>0</v>
      </c>
      <c r="N1560" s="236"/>
      <c r="O1560" s="236"/>
      <c r="P1560" s="236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6"/>
      <c r="AF1560" s="236"/>
      <c r="AG1560" s="236"/>
      <c r="AH1560" s="236"/>
      <c r="AI1560" s="236"/>
      <c r="AJ1560" s="236"/>
      <c r="AK1560" s="236"/>
      <c r="AL1560" s="260" t="str">
        <f t="shared" si="202"/>
        <v>нет</v>
      </c>
      <c r="AM1560" s="260" t="str">
        <f t="shared" si="204"/>
        <v>нет</v>
      </c>
      <c r="AN1560" s="260">
        <f t="shared" si="201"/>
        <v>0</v>
      </c>
      <c r="AO1560" s="260" t="e">
        <f t="shared" si="203"/>
        <v>#VALUE!</v>
      </c>
    </row>
    <row r="1561" spans="1:41">
      <c r="A1561" s="264" t="e">
        <f t="shared" si="205"/>
        <v>#VALUE!</v>
      </c>
      <c r="B1561" s="243">
        <v>1558</v>
      </c>
      <c r="C1561" s="244"/>
      <c r="D1561" s="259" t="str">
        <f t="shared" si="198"/>
        <v/>
      </c>
      <c r="E1561" s="236"/>
      <c r="F1561" s="236"/>
      <c r="G1561" s="244"/>
      <c r="H1561" s="259" t="str">
        <f t="shared" si="199"/>
        <v/>
      </c>
      <c r="I1561" s="236"/>
      <c r="J1561" s="236"/>
      <c r="K1561" s="236"/>
      <c r="L1561" s="236"/>
      <c r="M1561" s="311">
        <f t="shared" si="200"/>
        <v>0</v>
      </c>
      <c r="N1561" s="236"/>
      <c r="O1561" s="236"/>
      <c r="P1561" s="236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6"/>
      <c r="AF1561" s="236"/>
      <c r="AG1561" s="236"/>
      <c r="AH1561" s="236"/>
      <c r="AI1561" s="236"/>
      <c r="AJ1561" s="236"/>
      <c r="AK1561" s="236"/>
      <c r="AL1561" s="260" t="str">
        <f t="shared" si="202"/>
        <v>нет</v>
      </c>
      <c r="AM1561" s="260" t="str">
        <f t="shared" si="204"/>
        <v>нет</v>
      </c>
      <c r="AN1561" s="260">
        <f t="shared" si="201"/>
        <v>0</v>
      </c>
      <c r="AO1561" s="260" t="e">
        <f t="shared" si="203"/>
        <v>#VALUE!</v>
      </c>
    </row>
    <row r="1562" spans="1:41">
      <c r="A1562" s="264" t="e">
        <f t="shared" si="205"/>
        <v>#VALUE!</v>
      </c>
      <c r="B1562" s="243">
        <v>1559</v>
      </c>
      <c r="C1562" s="244"/>
      <c r="D1562" s="259" t="str">
        <f t="shared" si="198"/>
        <v/>
      </c>
      <c r="E1562" s="236"/>
      <c r="F1562" s="236"/>
      <c r="G1562" s="244"/>
      <c r="H1562" s="259" t="str">
        <f t="shared" si="199"/>
        <v/>
      </c>
      <c r="I1562" s="236"/>
      <c r="J1562" s="236"/>
      <c r="K1562" s="236"/>
      <c r="L1562" s="236"/>
      <c r="M1562" s="311">
        <f t="shared" si="200"/>
        <v>0</v>
      </c>
      <c r="N1562" s="236"/>
      <c r="O1562" s="236"/>
      <c r="P1562" s="236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6"/>
      <c r="AF1562" s="236"/>
      <c r="AG1562" s="236"/>
      <c r="AH1562" s="236"/>
      <c r="AI1562" s="236"/>
      <c r="AJ1562" s="236"/>
      <c r="AK1562" s="236"/>
      <c r="AL1562" s="260" t="str">
        <f t="shared" si="202"/>
        <v>нет</v>
      </c>
      <c r="AM1562" s="260" t="str">
        <f t="shared" si="204"/>
        <v>нет</v>
      </c>
      <c r="AN1562" s="260">
        <f t="shared" si="201"/>
        <v>0</v>
      </c>
      <c r="AO1562" s="260" t="e">
        <f t="shared" si="203"/>
        <v>#VALUE!</v>
      </c>
    </row>
    <row r="1563" spans="1:41">
      <c r="A1563" s="264" t="e">
        <f t="shared" si="205"/>
        <v>#VALUE!</v>
      </c>
      <c r="B1563" s="243">
        <v>1560</v>
      </c>
      <c r="C1563" s="244"/>
      <c r="D1563" s="259" t="str">
        <f t="shared" si="198"/>
        <v/>
      </c>
      <c r="E1563" s="236"/>
      <c r="F1563" s="236"/>
      <c r="G1563" s="244"/>
      <c r="H1563" s="259" t="str">
        <f t="shared" si="199"/>
        <v/>
      </c>
      <c r="I1563" s="236"/>
      <c r="J1563" s="236"/>
      <c r="K1563" s="236"/>
      <c r="L1563" s="236"/>
      <c r="M1563" s="311">
        <f t="shared" si="200"/>
        <v>0</v>
      </c>
      <c r="N1563" s="236"/>
      <c r="O1563" s="236"/>
      <c r="P1563" s="236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6"/>
      <c r="AF1563" s="236"/>
      <c r="AG1563" s="236"/>
      <c r="AH1563" s="236"/>
      <c r="AI1563" s="236"/>
      <c r="AJ1563" s="236"/>
      <c r="AK1563" s="236"/>
      <c r="AL1563" s="260" t="str">
        <f t="shared" si="202"/>
        <v>нет</v>
      </c>
      <c r="AM1563" s="260" t="str">
        <f t="shared" si="204"/>
        <v>нет</v>
      </c>
      <c r="AN1563" s="260">
        <f t="shared" si="201"/>
        <v>0</v>
      </c>
      <c r="AO1563" s="260" t="e">
        <f t="shared" si="203"/>
        <v>#VALUE!</v>
      </c>
    </row>
    <row r="1564" spans="1:41">
      <c r="A1564" s="264" t="e">
        <f t="shared" si="205"/>
        <v>#VALUE!</v>
      </c>
      <c r="B1564" s="243">
        <v>1561</v>
      </c>
      <c r="C1564" s="244"/>
      <c r="D1564" s="259" t="str">
        <f t="shared" si="198"/>
        <v/>
      </c>
      <c r="E1564" s="236"/>
      <c r="F1564" s="236"/>
      <c r="G1564" s="244"/>
      <c r="H1564" s="259" t="str">
        <f t="shared" si="199"/>
        <v/>
      </c>
      <c r="I1564" s="236"/>
      <c r="J1564" s="236"/>
      <c r="K1564" s="236"/>
      <c r="L1564" s="236"/>
      <c r="M1564" s="311">
        <f t="shared" si="200"/>
        <v>0</v>
      </c>
      <c r="N1564" s="236"/>
      <c r="O1564" s="236"/>
      <c r="P1564" s="236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6"/>
      <c r="AF1564" s="236"/>
      <c r="AG1564" s="236"/>
      <c r="AH1564" s="236"/>
      <c r="AI1564" s="236"/>
      <c r="AJ1564" s="236"/>
      <c r="AK1564" s="236"/>
      <c r="AL1564" s="260" t="str">
        <f t="shared" si="202"/>
        <v>нет</v>
      </c>
      <c r="AM1564" s="260" t="str">
        <f t="shared" si="204"/>
        <v>нет</v>
      </c>
      <c r="AN1564" s="260">
        <f t="shared" si="201"/>
        <v>0</v>
      </c>
      <c r="AO1564" s="260" t="e">
        <f t="shared" si="203"/>
        <v>#VALUE!</v>
      </c>
    </row>
    <row r="1565" spans="1:41">
      <c r="A1565" s="264" t="e">
        <f t="shared" si="205"/>
        <v>#VALUE!</v>
      </c>
      <c r="B1565" s="243">
        <v>1562</v>
      </c>
      <c r="C1565" s="244"/>
      <c r="D1565" s="259" t="str">
        <f t="shared" si="198"/>
        <v/>
      </c>
      <c r="E1565" s="236"/>
      <c r="F1565" s="236"/>
      <c r="G1565" s="244"/>
      <c r="H1565" s="259" t="str">
        <f t="shared" si="199"/>
        <v/>
      </c>
      <c r="I1565" s="236"/>
      <c r="J1565" s="236"/>
      <c r="K1565" s="236"/>
      <c r="L1565" s="236"/>
      <c r="M1565" s="311">
        <f t="shared" si="200"/>
        <v>0</v>
      </c>
      <c r="N1565" s="236"/>
      <c r="O1565" s="236"/>
      <c r="P1565" s="236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6"/>
      <c r="AF1565" s="236"/>
      <c r="AG1565" s="236"/>
      <c r="AH1565" s="236"/>
      <c r="AI1565" s="236"/>
      <c r="AJ1565" s="236"/>
      <c r="AK1565" s="236"/>
      <c r="AL1565" s="260" t="str">
        <f t="shared" si="202"/>
        <v>нет</v>
      </c>
      <c r="AM1565" s="260" t="str">
        <f t="shared" si="204"/>
        <v>нет</v>
      </c>
      <c r="AN1565" s="260">
        <f t="shared" si="201"/>
        <v>0</v>
      </c>
      <c r="AO1565" s="260" t="e">
        <f t="shared" si="203"/>
        <v>#VALUE!</v>
      </c>
    </row>
    <row r="1566" spans="1:41">
      <c r="A1566" s="264" t="e">
        <f t="shared" si="205"/>
        <v>#VALUE!</v>
      </c>
      <c r="B1566" s="243">
        <v>1563</v>
      </c>
      <c r="C1566" s="244"/>
      <c r="D1566" s="259" t="str">
        <f t="shared" si="198"/>
        <v/>
      </c>
      <c r="E1566" s="236"/>
      <c r="F1566" s="236"/>
      <c r="G1566" s="244"/>
      <c r="H1566" s="259" t="str">
        <f t="shared" si="199"/>
        <v/>
      </c>
      <c r="I1566" s="236"/>
      <c r="J1566" s="236"/>
      <c r="K1566" s="236"/>
      <c r="L1566" s="236"/>
      <c r="M1566" s="311">
        <f t="shared" si="200"/>
        <v>0</v>
      </c>
      <c r="N1566" s="236"/>
      <c r="O1566" s="236"/>
      <c r="P1566" s="236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6"/>
      <c r="AF1566" s="236"/>
      <c r="AG1566" s="236"/>
      <c r="AH1566" s="236"/>
      <c r="AI1566" s="236"/>
      <c r="AJ1566" s="236"/>
      <c r="AK1566" s="236"/>
      <c r="AL1566" s="260" t="str">
        <f t="shared" si="202"/>
        <v>нет</v>
      </c>
      <c r="AM1566" s="260" t="str">
        <f t="shared" si="204"/>
        <v>нет</v>
      </c>
      <c r="AN1566" s="260">
        <f t="shared" si="201"/>
        <v>0</v>
      </c>
      <c r="AO1566" s="260" t="e">
        <f t="shared" si="203"/>
        <v>#VALUE!</v>
      </c>
    </row>
    <row r="1567" spans="1:41">
      <c r="A1567" s="264" t="e">
        <f t="shared" si="205"/>
        <v>#VALUE!</v>
      </c>
      <c r="B1567" s="243">
        <v>1564</v>
      </c>
      <c r="C1567" s="244"/>
      <c r="D1567" s="259" t="str">
        <f t="shared" si="198"/>
        <v/>
      </c>
      <c r="E1567" s="236"/>
      <c r="F1567" s="236"/>
      <c r="G1567" s="244"/>
      <c r="H1567" s="259" t="str">
        <f t="shared" si="199"/>
        <v/>
      </c>
      <c r="I1567" s="236"/>
      <c r="J1567" s="236"/>
      <c r="K1567" s="236"/>
      <c r="L1567" s="236"/>
      <c r="M1567" s="311">
        <f t="shared" si="200"/>
        <v>0</v>
      </c>
      <c r="N1567" s="236"/>
      <c r="O1567" s="236"/>
      <c r="P1567" s="236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6"/>
      <c r="AF1567" s="236"/>
      <c r="AG1567" s="236"/>
      <c r="AH1567" s="236"/>
      <c r="AI1567" s="236"/>
      <c r="AJ1567" s="236"/>
      <c r="AK1567" s="236"/>
      <c r="AL1567" s="260" t="str">
        <f t="shared" si="202"/>
        <v>нет</v>
      </c>
      <c r="AM1567" s="260" t="str">
        <f t="shared" si="204"/>
        <v>нет</v>
      </c>
      <c r="AN1567" s="260">
        <f t="shared" si="201"/>
        <v>0</v>
      </c>
      <c r="AO1567" s="260" t="e">
        <f t="shared" si="203"/>
        <v>#VALUE!</v>
      </c>
    </row>
    <row r="1568" spans="1:41">
      <c r="A1568" s="264" t="e">
        <f t="shared" si="205"/>
        <v>#VALUE!</v>
      </c>
      <c r="B1568" s="243">
        <v>1565</v>
      </c>
      <c r="C1568" s="244"/>
      <c r="D1568" s="259" t="str">
        <f t="shared" si="198"/>
        <v/>
      </c>
      <c r="E1568" s="236"/>
      <c r="F1568" s="236"/>
      <c r="G1568" s="244"/>
      <c r="H1568" s="259" t="str">
        <f t="shared" si="199"/>
        <v/>
      </c>
      <c r="I1568" s="236"/>
      <c r="J1568" s="236"/>
      <c r="K1568" s="236"/>
      <c r="L1568" s="236"/>
      <c r="M1568" s="311">
        <f t="shared" si="200"/>
        <v>0</v>
      </c>
      <c r="N1568" s="236"/>
      <c r="O1568" s="236"/>
      <c r="P1568" s="236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6"/>
      <c r="AF1568" s="236"/>
      <c r="AG1568" s="236"/>
      <c r="AH1568" s="236"/>
      <c r="AI1568" s="236"/>
      <c r="AJ1568" s="236"/>
      <c r="AK1568" s="236"/>
      <c r="AL1568" s="260" t="str">
        <f t="shared" si="202"/>
        <v>нет</v>
      </c>
      <c r="AM1568" s="260" t="str">
        <f t="shared" si="204"/>
        <v>нет</v>
      </c>
      <c r="AN1568" s="260">
        <f t="shared" si="201"/>
        <v>0</v>
      </c>
      <c r="AO1568" s="260" t="e">
        <f t="shared" si="203"/>
        <v>#VALUE!</v>
      </c>
    </row>
    <row r="1569" spans="1:41">
      <c r="A1569" s="264" t="e">
        <f t="shared" si="205"/>
        <v>#VALUE!</v>
      </c>
      <c r="B1569" s="243">
        <v>1566</v>
      </c>
      <c r="C1569" s="244"/>
      <c r="D1569" s="259" t="str">
        <f t="shared" si="198"/>
        <v/>
      </c>
      <c r="E1569" s="236"/>
      <c r="F1569" s="236"/>
      <c r="G1569" s="244"/>
      <c r="H1569" s="259" t="str">
        <f t="shared" si="199"/>
        <v/>
      </c>
      <c r="I1569" s="236"/>
      <c r="J1569" s="236"/>
      <c r="K1569" s="236"/>
      <c r="L1569" s="236"/>
      <c r="M1569" s="311">
        <f t="shared" si="200"/>
        <v>0</v>
      </c>
      <c r="N1569" s="236"/>
      <c r="O1569" s="236"/>
      <c r="P1569" s="236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6"/>
      <c r="AF1569" s="236"/>
      <c r="AG1569" s="236"/>
      <c r="AH1569" s="236"/>
      <c r="AI1569" s="236"/>
      <c r="AJ1569" s="236"/>
      <c r="AK1569" s="236"/>
      <c r="AL1569" s="260" t="str">
        <f t="shared" si="202"/>
        <v>нет</v>
      </c>
      <c r="AM1569" s="260" t="str">
        <f t="shared" si="204"/>
        <v>нет</v>
      </c>
      <c r="AN1569" s="260">
        <f t="shared" si="201"/>
        <v>0</v>
      </c>
      <c r="AO1569" s="260" t="e">
        <f t="shared" si="203"/>
        <v>#VALUE!</v>
      </c>
    </row>
    <row r="1570" spans="1:41">
      <c r="A1570" s="264" t="e">
        <f t="shared" si="205"/>
        <v>#VALUE!</v>
      </c>
      <c r="B1570" s="243">
        <v>1567</v>
      </c>
      <c r="C1570" s="244"/>
      <c r="D1570" s="259" t="str">
        <f t="shared" si="198"/>
        <v/>
      </c>
      <c r="E1570" s="236"/>
      <c r="F1570" s="236"/>
      <c r="G1570" s="244"/>
      <c r="H1570" s="259" t="str">
        <f t="shared" si="199"/>
        <v/>
      </c>
      <c r="I1570" s="236"/>
      <c r="J1570" s="236"/>
      <c r="K1570" s="236"/>
      <c r="L1570" s="236"/>
      <c r="M1570" s="311">
        <f t="shared" si="200"/>
        <v>0</v>
      </c>
      <c r="N1570" s="236"/>
      <c r="O1570" s="236"/>
      <c r="P1570" s="236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6"/>
      <c r="AF1570" s="236"/>
      <c r="AG1570" s="236"/>
      <c r="AH1570" s="236"/>
      <c r="AI1570" s="236"/>
      <c r="AJ1570" s="236"/>
      <c r="AK1570" s="236"/>
      <c r="AL1570" s="260" t="str">
        <f t="shared" si="202"/>
        <v>нет</v>
      </c>
      <c r="AM1570" s="260" t="str">
        <f t="shared" si="204"/>
        <v>нет</v>
      </c>
      <c r="AN1570" s="260">
        <f t="shared" si="201"/>
        <v>0</v>
      </c>
      <c r="AO1570" s="260" t="e">
        <f t="shared" si="203"/>
        <v>#VALUE!</v>
      </c>
    </row>
    <row r="1571" spans="1:41">
      <c r="A1571" s="264" t="e">
        <f t="shared" si="205"/>
        <v>#VALUE!</v>
      </c>
      <c r="B1571" s="243">
        <v>1568</v>
      </c>
      <c r="C1571" s="244"/>
      <c r="D1571" s="259" t="str">
        <f t="shared" si="198"/>
        <v/>
      </c>
      <c r="E1571" s="236"/>
      <c r="F1571" s="236"/>
      <c r="G1571" s="244"/>
      <c r="H1571" s="259" t="str">
        <f t="shared" si="199"/>
        <v/>
      </c>
      <c r="I1571" s="236"/>
      <c r="J1571" s="236"/>
      <c r="K1571" s="236"/>
      <c r="L1571" s="236"/>
      <c r="M1571" s="311">
        <f t="shared" si="200"/>
        <v>0</v>
      </c>
      <c r="N1571" s="236"/>
      <c r="O1571" s="236"/>
      <c r="P1571" s="236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6"/>
      <c r="AF1571" s="236"/>
      <c r="AG1571" s="236"/>
      <c r="AH1571" s="236"/>
      <c r="AI1571" s="236"/>
      <c r="AJ1571" s="236"/>
      <c r="AK1571" s="236"/>
      <c r="AL1571" s="260" t="str">
        <f t="shared" si="202"/>
        <v>нет</v>
      </c>
      <c r="AM1571" s="260" t="str">
        <f t="shared" si="204"/>
        <v>нет</v>
      </c>
      <c r="AN1571" s="260">
        <f t="shared" si="201"/>
        <v>0</v>
      </c>
      <c r="AO1571" s="260" t="e">
        <f t="shared" si="203"/>
        <v>#VALUE!</v>
      </c>
    </row>
    <row r="1572" spans="1:41">
      <c r="A1572" s="264" t="e">
        <f t="shared" si="205"/>
        <v>#VALUE!</v>
      </c>
      <c r="B1572" s="243">
        <v>1569</v>
      </c>
      <c r="C1572" s="244"/>
      <c r="D1572" s="259" t="str">
        <f t="shared" si="198"/>
        <v/>
      </c>
      <c r="E1572" s="236"/>
      <c r="F1572" s="236"/>
      <c r="G1572" s="244"/>
      <c r="H1572" s="259" t="str">
        <f t="shared" si="199"/>
        <v/>
      </c>
      <c r="I1572" s="236"/>
      <c r="J1572" s="236"/>
      <c r="K1572" s="236"/>
      <c r="L1572" s="236"/>
      <c r="M1572" s="311">
        <f t="shared" si="200"/>
        <v>0</v>
      </c>
      <c r="N1572" s="236"/>
      <c r="O1572" s="236"/>
      <c r="P1572" s="236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6"/>
      <c r="AF1572" s="236"/>
      <c r="AG1572" s="236"/>
      <c r="AH1572" s="236"/>
      <c r="AI1572" s="236"/>
      <c r="AJ1572" s="236"/>
      <c r="AK1572" s="236"/>
      <c r="AL1572" s="260" t="str">
        <f t="shared" si="202"/>
        <v>нет</v>
      </c>
      <c r="AM1572" s="260" t="str">
        <f t="shared" si="204"/>
        <v>нет</v>
      </c>
      <c r="AN1572" s="260">
        <f t="shared" si="201"/>
        <v>0</v>
      </c>
      <c r="AO1572" s="260" t="e">
        <f t="shared" si="203"/>
        <v>#VALUE!</v>
      </c>
    </row>
    <row r="1573" spans="1:41">
      <c r="A1573" s="264" t="e">
        <f t="shared" si="205"/>
        <v>#VALUE!</v>
      </c>
      <c r="B1573" s="243">
        <v>1570</v>
      </c>
      <c r="C1573" s="244"/>
      <c r="D1573" s="259" t="str">
        <f t="shared" si="198"/>
        <v/>
      </c>
      <c r="E1573" s="236"/>
      <c r="F1573" s="236"/>
      <c r="G1573" s="244"/>
      <c r="H1573" s="259" t="str">
        <f t="shared" si="199"/>
        <v/>
      </c>
      <c r="I1573" s="236"/>
      <c r="J1573" s="236"/>
      <c r="K1573" s="236"/>
      <c r="L1573" s="236"/>
      <c r="M1573" s="311">
        <f t="shared" si="200"/>
        <v>0</v>
      </c>
      <c r="N1573" s="236"/>
      <c r="O1573" s="236"/>
      <c r="P1573" s="236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6"/>
      <c r="AF1573" s="236"/>
      <c r="AG1573" s="236"/>
      <c r="AH1573" s="236"/>
      <c r="AI1573" s="236"/>
      <c r="AJ1573" s="236"/>
      <c r="AK1573" s="236"/>
      <c r="AL1573" s="260" t="str">
        <f t="shared" si="202"/>
        <v>нет</v>
      </c>
      <c r="AM1573" s="260" t="str">
        <f t="shared" si="204"/>
        <v>нет</v>
      </c>
      <c r="AN1573" s="260">
        <f t="shared" si="201"/>
        <v>0</v>
      </c>
      <c r="AO1573" s="260" t="e">
        <f t="shared" si="203"/>
        <v>#VALUE!</v>
      </c>
    </row>
    <row r="1574" spans="1:41">
      <c r="A1574" s="264" t="e">
        <f t="shared" si="205"/>
        <v>#VALUE!</v>
      </c>
      <c r="B1574" s="243">
        <v>1571</v>
      </c>
      <c r="C1574" s="244"/>
      <c r="D1574" s="259" t="str">
        <f t="shared" si="198"/>
        <v/>
      </c>
      <c r="E1574" s="236"/>
      <c r="F1574" s="236"/>
      <c r="G1574" s="244"/>
      <c r="H1574" s="259" t="str">
        <f t="shared" si="199"/>
        <v/>
      </c>
      <c r="I1574" s="236"/>
      <c r="J1574" s="236"/>
      <c r="K1574" s="236"/>
      <c r="L1574" s="236"/>
      <c r="M1574" s="311">
        <f t="shared" si="200"/>
        <v>0</v>
      </c>
      <c r="N1574" s="236"/>
      <c r="O1574" s="236"/>
      <c r="P1574" s="236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6"/>
      <c r="AF1574" s="236"/>
      <c r="AG1574" s="236"/>
      <c r="AH1574" s="236"/>
      <c r="AI1574" s="236"/>
      <c r="AJ1574" s="236"/>
      <c r="AK1574" s="236"/>
      <c r="AL1574" s="260" t="str">
        <f t="shared" si="202"/>
        <v>нет</v>
      </c>
      <c r="AM1574" s="260" t="str">
        <f t="shared" si="204"/>
        <v>нет</v>
      </c>
      <c r="AN1574" s="260">
        <f t="shared" si="201"/>
        <v>0</v>
      </c>
      <c r="AO1574" s="260" t="e">
        <f t="shared" si="203"/>
        <v>#VALUE!</v>
      </c>
    </row>
    <row r="1575" spans="1:41">
      <c r="A1575" s="264" t="e">
        <f t="shared" si="205"/>
        <v>#VALUE!</v>
      </c>
      <c r="B1575" s="243">
        <v>1572</v>
      </c>
      <c r="C1575" s="244"/>
      <c r="D1575" s="259" t="str">
        <f t="shared" si="198"/>
        <v/>
      </c>
      <c r="E1575" s="236"/>
      <c r="F1575" s="236"/>
      <c r="G1575" s="244"/>
      <c r="H1575" s="259" t="str">
        <f t="shared" si="199"/>
        <v/>
      </c>
      <c r="I1575" s="236"/>
      <c r="J1575" s="236"/>
      <c r="K1575" s="236"/>
      <c r="L1575" s="236"/>
      <c r="M1575" s="311">
        <f t="shared" si="200"/>
        <v>0</v>
      </c>
      <c r="N1575" s="236"/>
      <c r="O1575" s="236"/>
      <c r="P1575" s="236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6"/>
      <c r="AF1575" s="236"/>
      <c r="AG1575" s="236"/>
      <c r="AH1575" s="236"/>
      <c r="AI1575" s="236"/>
      <c r="AJ1575" s="236"/>
      <c r="AK1575" s="236"/>
      <c r="AL1575" s="260" t="str">
        <f t="shared" si="202"/>
        <v>нет</v>
      </c>
      <c r="AM1575" s="260" t="str">
        <f t="shared" si="204"/>
        <v>нет</v>
      </c>
      <c r="AN1575" s="260">
        <f t="shared" si="201"/>
        <v>0</v>
      </c>
      <c r="AO1575" s="260" t="e">
        <f t="shared" si="203"/>
        <v>#VALUE!</v>
      </c>
    </row>
    <row r="1576" spans="1:41">
      <c r="A1576" s="264" t="e">
        <f t="shared" si="205"/>
        <v>#VALUE!</v>
      </c>
      <c r="B1576" s="243">
        <v>1573</v>
      </c>
      <c r="C1576" s="244"/>
      <c r="D1576" s="259" t="str">
        <f t="shared" si="198"/>
        <v/>
      </c>
      <c r="E1576" s="236"/>
      <c r="F1576" s="236"/>
      <c r="G1576" s="244"/>
      <c r="H1576" s="259" t="str">
        <f t="shared" si="199"/>
        <v/>
      </c>
      <c r="I1576" s="236"/>
      <c r="J1576" s="236"/>
      <c r="K1576" s="236"/>
      <c r="L1576" s="236"/>
      <c r="M1576" s="311">
        <f t="shared" si="200"/>
        <v>0</v>
      </c>
      <c r="N1576" s="236"/>
      <c r="O1576" s="236"/>
      <c r="P1576" s="236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6"/>
      <c r="AF1576" s="236"/>
      <c r="AG1576" s="236"/>
      <c r="AH1576" s="236"/>
      <c r="AI1576" s="236"/>
      <c r="AJ1576" s="236"/>
      <c r="AK1576" s="236"/>
      <c r="AL1576" s="260" t="str">
        <f t="shared" si="202"/>
        <v>нет</v>
      </c>
      <c r="AM1576" s="260" t="str">
        <f t="shared" si="204"/>
        <v>нет</v>
      </c>
      <c r="AN1576" s="260">
        <f t="shared" si="201"/>
        <v>0</v>
      </c>
      <c r="AO1576" s="260" t="e">
        <f t="shared" si="203"/>
        <v>#VALUE!</v>
      </c>
    </row>
    <row r="1577" spans="1:41">
      <c r="A1577" s="264" t="e">
        <f t="shared" si="205"/>
        <v>#VALUE!</v>
      </c>
      <c r="B1577" s="243">
        <v>1574</v>
      </c>
      <c r="C1577" s="244"/>
      <c r="D1577" s="259" t="str">
        <f t="shared" si="198"/>
        <v/>
      </c>
      <c r="E1577" s="236"/>
      <c r="F1577" s="236"/>
      <c r="G1577" s="244"/>
      <c r="H1577" s="259" t="str">
        <f t="shared" si="199"/>
        <v/>
      </c>
      <c r="I1577" s="236"/>
      <c r="J1577" s="236"/>
      <c r="K1577" s="236"/>
      <c r="L1577" s="236"/>
      <c r="M1577" s="311">
        <f t="shared" si="200"/>
        <v>0</v>
      </c>
      <c r="N1577" s="236"/>
      <c r="O1577" s="236"/>
      <c r="P1577" s="236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6"/>
      <c r="AF1577" s="236"/>
      <c r="AG1577" s="236"/>
      <c r="AH1577" s="236"/>
      <c r="AI1577" s="236"/>
      <c r="AJ1577" s="236"/>
      <c r="AK1577" s="236"/>
      <c r="AL1577" s="260" t="str">
        <f t="shared" si="202"/>
        <v>нет</v>
      </c>
      <c r="AM1577" s="260" t="str">
        <f t="shared" si="204"/>
        <v>нет</v>
      </c>
      <c r="AN1577" s="260">
        <f t="shared" si="201"/>
        <v>0</v>
      </c>
      <c r="AO1577" s="260" t="e">
        <f t="shared" si="203"/>
        <v>#VALUE!</v>
      </c>
    </row>
    <row r="1578" spans="1:41">
      <c r="A1578" s="264" t="e">
        <f t="shared" si="205"/>
        <v>#VALUE!</v>
      </c>
      <c r="B1578" s="243">
        <v>1575</v>
      </c>
      <c r="C1578" s="244"/>
      <c r="D1578" s="259" t="str">
        <f t="shared" si="198"/>
        <v/>
      </c>
      <c r="E1578" s="236"/>
      <c r="F1578" s="236"/>
      <c r="G1578" s="244"/>
      <c r="H1578" s="259" t="str">
        <f t="shared" si="199"/>
        <v/>
      </c>
      <c r="I1578" s="236"/>
      <c r="J1578" s="236"/>
      <c r="K1578" s="236"/>
      <c r="L1578" s="236"/>
      <c r="M1578" s="311">
        <f t="shared" si="200"/>
        <v>0</v>
      </c>
      <c r="N1578" s="236"/>
      <c r="O1578" s="236"/>
      <c r="P1578" s="236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6"/>
      <c r="AF1578" s="236"/>
      <c r="AG1578" s="236"/>
      <c r="AH1578" s="236"/>
      <c r="AI1578" s="236"/>
      <c r="AJ1578" s="236"/>
      <c r="AK1578" s="236"/>
      <c r="AL1578" s="260" t="str">
        <f t="shared" si="202"/>
        <v>нет</v>
      </c>
      <c r="AM1578" s="260" t="str">
        <f t="shared" si="204"/>
        <v>нет</v>
      </c>
      <c r="AN1578" s="260">
        <f t="shared" si="201"/>
        <v>0</v>
      </c>
      <c r="AO1578" s="260" t="e">
        <f t="shared" si="203"/>
        <v>#VALUE!</v>
      </c>
    </row>
    <row r="1579" spans="1:41">
      <c r="A1579" s="264" t="e">
        <f t="shared" si="205"/>
        <v>#VALUE!</v>
      </c>
      <c r="B1579" s="243">
        <v>1576</v>
      </c>
      <c r="C1579" s="244"/>
      <c r="D1579" s="259" t="str">
        <f t="shared" si="198"/>
        <v/>
      </c>
      <c r="E1579" s="236"/>
      <c r="F1579" s="236"/>
      <c r="G1579" s="244"/>
      <c r="H1579" s="259" t="str">
        <f t="shared" si="199"/>
        <v/>
      </c>
      <c r="I1579" s="236"/>
      <c r="J1579" s="236"/>
      <c r="K1579" s="236"/>
      <c r="L1579" s="236"/>
      <c r="M1579" s="311">
        <f t="shared" si="200"/>
        <v>0</v>
      </c>
      <c r="N1579" s="236"/>
      <c r="O1579" s="236"/>
      <c r="P1579" s="236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6"/>
      <c r="AF1579" s="236"/>
      <c r="AG1579" s="236"/>
      <c r="AH1579" s="236"/>
      <c r="AI1579" s="236"/>
      <c r="AJ1579" s="236"/>
      <c r="AK1579" s="236"/>
      <c r="AL1579" s="260" t="str">
        <f t="shared" si="202"/>
        <v>нет</v>
      </c>
      <c r="AM1579" s="260" t="str">
        <f t="shared" si="204"/>
        <v>нет</v>
      </c>
      <c r="AN1579" s="260">
        <f t="shared" si="201"/>
        <v>0</v>
      </c>
      <c r="AO1579" s="260" t="e">
        <f t="shared" si="203"/>
        <v>#VALUE!</v>
      </c>
    </row>
    <row r="1580" spans="1:41">
      <c r="A1580" s="264" t="e">
        <f t="shared" si="205"/>
        <v>#VALUE!</v>
      </c>
      <c r="B1580" s="243">
        <v>1577</v>
      </c>
      <c r="C1580" s="244"/>
      <c r="D1580" s="259" t="str">
        <f t="shared" si="198"/>
        <v/>
      </c>
      <c r="E1580" s="236"/>
      <c r="F1580" s="236"/>
      <c r="G1580" s="244"/>
      <c r="H1580" s="259" t="str">
        <f t="shared" si="199"/>
        <v/>
      </c>
      <c r="I1580" s="236"/>
      <c r="J1580" s="236"/>
      <c r="K1580" s="236"/>
      <c r="L1580" s="236"/>
      <c r="M1580" s="311">
        <f t="shared" si="200"/>
        <v>0</v>
      </c>
      <c r="N1580" s="236"/>
      <c r="O1580" s="236"/>
      <c r="P1580" s="236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6"/>
      <c r="AF1580" s="236"/>
      <c r="AG1580" s="236"/>
      <c r="AH1580" s="236"/>
      <c r="AI1580" s="236"/>
      <c r="AJ1580" s="236"/>
      <c r="AK1580" s="236"/>
      <c r="AL1580" s="260" t="str">
        <f t="shared" si="202"/>
        <v>нет</v>
      </c>
      <c r="AM1580" s="260" t="str">
        <f t="shared" si="204"/>
        <v>нет</v>
      </c>
      <c r="AN1580" s="260">
        <f t="shared" si="201"/>
        <v>0</v>
      </c>
      <c r="AO1580" s="260" t="e">
        <f t="shared" si="203"/>
        <v>#VALUE!</v>
      </c>
    </row>
    <row r="1581" spans="1:41">
      <c r="A1581" s="264" t="e">
        <f t="shared" si="205"/>
        <v>#VALUE!</v>
      </c>
      <c r="B1581" s="243">
        <v>1578</v>
      </c>
      <c r="C1581" s="244"/>
      <c r="D1581" s="259" t="str">
        <f t="shared" si="198"/>
        <v/>
      </c>
      <c r="E1581" s="236"/>
      <c r="F1581" s="236"/>
      <c r="G1581" s="244"/>
      <c r="H1581" s="259" t="str">
        <f t="shared" si="199"/>
        <v/>
      </c>
      <c r="I1581" s="236"/>
      <c r="J1581" s="236"/>
      <c r="K1581" s="236"/>
      <c r="L1581" s="236"/>
      <c r="M1581" s="311">
        <f t="shared" si="200"/>
        <v>0</v>
      </c>
      <c r="N1581" s="236"/>
      <c r="O1581" s="236"/>
      <c r="P1581" s="236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6"/>
      <c r="AF1581" s="236"/>
      <c r="AG1581" s="236"/>
      <c r="AH1581" s="236"/>
      <c r="AI1581" s="236"/>
      <c r="AJ1581" s="236"/>
      <c r="AK1581" s="236"/>
      <c r="AL1581" s="260" t="str">
        <f t="shared" si="202"/>
        <v>нет</v>
      </c>
      <c r="AM1581" s="260" t="str">
        <f t="shared" si="204"/>
        <v>нет</v>
      </c>
      <c r="AN1581" s="260">
        <f t="shared" si="201"/>
        <v>0</v>
      </c>
      <c r="AO1581" s="260" t="e">
        <f t="shared" si="203"/>
        <v>#VALUE!</v>
      </c>
    </row>
    <row r="1582" spans="1:41">
      <c r="A1582" s="264" t="e">
        <f t="shared" si="205"/>
        <v>#VALUE!</v>
      </c>
      <c r="B1582" s="243">
        <v>1579</v>
      </c>
      <c r="C1582" s="244"/>
      <c r="D1582" s="259" t="str">
        <f t="shared" si="198"/>
        <v/>
      </c>
      <c r="E1582" s="236"/>
      <c r="F1582" s="236"/>
      <c r="G1582" s="244"/>
      <c r="H1582" s="259" t="str">
        <f t="shared" si="199"/>
        <v/>
      </c>
      <c r="I1582" s="236"/>
      <c r="J1582" s="236"/>
      <c r="K1582" s="236"/>
      <c r="L1582" s="236"/>
      <c r="M1582" s="311">
        <f t="shared" si="200"/>
        <v>0</v>
      </c>
      <c r="N1582" s="236"/>
      <c r="O1582" s="236"/>
      <c r="P1582" s="236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6"/>
      <c r="AF1582" s="236"/>
      <c r="AG1582" s="236"/>
      <c r="AH1582" s="236"/>
      <c r="AI1582" s="236"/>
      <c r="AJ1582" s="236"/>
      <c r="AK1582" s="236"/>
      <c r="AL1582" s="260" t="str">
        <f t="shared" si="202"/>
        <v>нет</v>
      </c>
      <c r="AM1582" s="260" t="str">
        <f t="shared" si="204"/>
        <v>нет</v>
      </c>
      <c r="AN1582" s="260">
        <f t="shared" si="201"/>
        <v>0</v>
      </c>
      <c r="AO1582" s="260" t="e">
        <f t="shared" si="203"/>
        <v>#VALUE!</v>
      </c>
    </row>
    <row r="1583" spans="1:41">
      <c r="A1583" s="264" t="e">
        <f t="shared" si="205"/>
        <v>#VALUE!</v>
      </c>
      <c r="B1583" s="243">
        <v>1580</v>
      </c>
      <c r="C1583" s="244"/>
      <c r="D1583" s="259" t="str">
        <f t="shared" si="198"/>
        <v/>
      </c>
      <c r="E1583" s="236"/>
      <c r="F1583" s="236"/>
      <c r="G1583" s="244"/>
      <c r="H1583" s="259" t="str">
        <f t="shared" si="199"/>
        <v/>
      </c>
      <c r="I1583" s="236"/>
      <c r="J1583" s="236"/>
      <c r="K1583" s="236"/>
      <c r="L1583" s="236"/>
      <c r="M1583" s="311">
        <f t="shared" si="200"/>
        <v>0</v>
      </c>
      <c r="N1583" s="236"/>
      <c r="O1583" s="236"/>
      <c r="P1583" s="236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6"/>
      <c r="AF1583" s="236"/>
      <c r="AG1583" s="236"/>
      <c r="AH1583" s="236"/>
      <c r="AI1583" s="236"/>
      <c r="AJ1583" s="236"/>
      <c r="AK1583" s="236"/>
      <c r="AL1583" s="260" t="str">
        <f t="shared" si="202"/>
        <v>нет</v>
      </c>
      <c r="AM1583" s="260" t="str">
        <f t="shared" si="204"/>
        <v>нет</v>
      </c>
      <c r="AN1583" s="260">
        <f t="shared" si="201"/>
        <v>0</v>
      </c>
      <c r="AO1583" s="260" t="e">
        <f t="shared" si="203"/>
        <v>#VALUE!</v>
      </c>
    </row>
    <row r="1584" spans="1:41">
      <c r="A1584" s="264" t="e">
        <f t="shared" si="205"/>
        <v>#VALUE!</v>
      </c>
      <c r="B1584" s="243">
        <v>1581</v>
      </c>
      <c r="C1584" s="244"/>
      <c r="D1584" s="259" t="str">
        <f t="shared" si="198"/>
        <v/>
      </c>
      <c r="E1584" s="236"/>
      <c r="F1584" s="236"/>
      <c r="G1584" s="244"/>
      <c r="H1584" s="259" t="str">
        <f t="shared" si="199"/>
        <v/>
      </c>
      <c r="I1584" s="236"/>
      <c r="J1584" s="236"/>
      <c r="K1584" s="236"/>
      <c r="L1584" s="236"/>
      <c r="M1584" s="311">
        <f t="shared" si="200"/>
        <v>0</v>
      </c>
      <c r="N1584" s="236"/>
      <c r="O1584" s="236"/>
      <c r="P1584" s="236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6"/>
      <c r="AF1584" s="236"/>
      <c r="AG1584" s="236"/>
      <c r="AH1584" s="236"/>
      <c r="AI1584" s="236"/>
      <c r="AJ1584" s="236"/>
      <c r="AK1584" s="236"/>
      <c r="AL1584" s="260" t="str">
        <f t="shared" si="202"/>
        <v>нет</v>
      </c>
      <c r="AM1584" s="260" t="str">
        <f t="shared" si="204"/>
        <v>нет</v>
      </c>
      <c r="AN1584" s="260">
        <f t="shared" si="201"/>
        <v>0</v>
      </c>
      <c r="AO1584" s="260" t="e">
        <f t="shared" si="203"/>
        <v>#VALUE!</v>
      </c>
    </row>
    <row r="1585" spans="1:41">
      <c r="A1585" s="264" t="e">
        <f t="shared" si="205"/>
        <v>#VALUE!</v>
      </c>
      <c r="B1585" s="243">
        <v>1582</v>
      </c>
      <c r="C1585" s="244"/>
      <c r="D1585" s="259" t="str">
        <f t="shared" si="198"/>
        <v/>
      </c>
      <c r="E1585" s="236"/>
      <c r="F1585" s="236"/>
      <c r="G1585" s="244"/>
      <c r="H1585" s="259" t="str">
        <f t="shared" si="199"/>
        <v/>
      </c>
      <c r="I1585" s="236"/>
      <c r="J1585" s="236"/>
      <c r="K1585" s="236"/>
      <c r="L1585" s="236"/>
      <c r="M1585" s="311">
        <f t="shared" si="200"/>
        <v>0</v>
      </c>
      <c r="N1585" s="236"/>
      <c r="O1585" s="236"/>
      <c r="P1585" s="236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6"/>
      <c r="AF1585" s="236"/>
      <c r="AG1585" s="236"/>
      <c r="AH1585" s="236"/>
      <c r="AI1585" s="236"/>
      <c r="AJ1585" s="236"/>
      <c r="AK1585" s="236"/>
      <c r="AL1585" s="260" t="str">
        <f t="shared" si="202"/>
        <v>нет</v>
      </c>
      <c r="AM1585" s="260" t="str">
        <f t="shared" si="204"/>
        <v>нет</v>
      </c>
      <c r="AN1585" s="260">
        <f t="shared" si="201"/>
        <v>0</v>
      </c>
      <c r="AO1585" s="260" t="e">
        <f t="shared" si="203"/>
        <v>#VALUE!</v>
      </c>
    </row>
    <row r="1586" spans="1:41">
      <c r="A1586" s="264" t="e">
        <f t="shared" si="205"/>
        <v>#VALUE!</v>
      </c>
      <c r="B1586" s="243">
        <v>1583</v>
      </c>
      <c r="C1586" s="244"/>
      <c r="D1586" s="259" t="str">
        <f t="shared" si="198"/>
        <v/>
      </c>
      <c r="E1586" s="236"/>
      <c r="F1586" s="236"/>
      <c r="G1586" s="244"/>
      <c r="H1586" s="259" t="str">
        <f t="shared" si="199"/>
        <v/>
      </c>
      <c r="I1586" s="236"/>
      <c r="J1586" s="236"/>
      <c r="K1586" s="236"/>
      <c r="L1586" s="236"/>
      <c r="M1586" s="311">
        <f t="shared" si="200"/>
        <v>0</v>
      </c>
      <c r="N1586" s="236"/>
      <c r="O1586" s="236"/>
      <c r="P1586" s="236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6"/>
      <c r="AF1586" s="236"/>
      <c r="AG1586" s="236"/>
      <c r="AH1586" s="236"/>
      <c r="AI1586" s="236"/>
      <c r="AJ1586" s="236"/>
      <c r="AK1586" s="236"/>
      <c r="AL1586" s="260" t="str">
        <f t="shared" si="202"/>
        <v>нет</v>
      </c>
      <c r="AM1586" s="260" t="str">
        <f t="shared" si="204"/>
        <v>нет</v>
      </c>
      <c r="AN1586" s="260">
        <f t="shared" si="201"/>
        <v>0</v>
      </c>
      <c r="AO1586" s="260" t="e">
        <f t="shared" si="203"/>
        <v>#VALUE!</v>
      </c>
    </row>
    <row r="1587" spans="1:41">
      <c r="A1587" s="264" t="e">
        <f t="shared" si="205"/>
        <v>#VALUE!</v>
      </c>
      <c r="B1587" s="243">
        <v>1584</v>
      </c>
      <c r="C1587" s="244"/>
      <c r="D1587" s="259" t="str">
        <f t="shared" si="198"/>
        <v/>
      </c>
      <c r="E1587" s="236"/>
      <c r="F1587" s="236"/>
      <c r="G1587" s="244"/>
      <c r="H1587" s="259" t="str">
        <f t="shared" si="199"/>
        <v/>
      </c>
      <c r="I1587" s="236"/>
      <c r="J1587" s="236"/>
      <c r="K1587" s="236"/>
      <c r="L1587" s="236"/>
      <c r="M1587" s="311">
        <f t="shared" si="200"/>
        <v>0</v>
      </c>
      <c r="N1587" s="236"/>
      <c r="O1587" s="236"/>
      <c r="P1587" s="236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6"/>
      <c r="AF1587" s="236"/>
      <c r="AG1587" s="236"/>
      <c r="AH1587" s="236"/>
      <c r="AI1587" s="236"/>
      <c r="AJ1587" s="236"/>
      <c r="AK1587" s="236"/>
      <c r="AL1587" s="260" t="str">
        <f t="shared" si="202"/>
        <v>нет</v>
      </c>
      <c r="AM1587" s="260" t="str">
        <f t="shared" si="204"/>
        <v>нет</v>
      </c>
      <c r="AN1587" s="260">
        <f t="shared" si="201"/>
        <v>0</v>
      </c>
      <c r="AO1587" s="260" t="e">
        <f t="shared" si="203"/>
        <v>#VALUE!</v>
      </c>
    </row>
    <row r="1588" spans="1:41">
      <c r="A1588" s="264" t="e">
        <f t="shared" si="205"/>
        <v>#VALUE!</v>
      </c>
      <c r="B1588" s="243">
        <v>1585</v>
      </c>
      <c r="C1588" s="244"/>
      <c r="D1588" s="259" t="str">
        <f t="shared" si="198"/>
        <v/>
      </c>
      <c r="E1588" s="236"/>
      <c r="F1588" s="236"/>
      <c r="G1588" s="244"/>
      <c r="H1588" s="259" t="str">
        <f t="shared" si="199"/>
        <v/>
      </c>
      <c r="I1588" s="236"/>
      <c r="J1588" s="236"/>
      <c r="K1588" s="236"/>
      <c r="L1588" s="236"/>
      <c r="M1588" s="311">
        <f t="shared" si="200"/>
        <v>0</v>
      </c>
      <c r="N1588" s="236"/>
      <c r="O1588" s="236"/>
      <c r="P1588" s="236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6"/>
      <c r="AF1588" s="236"/>
      <c r="AG1588" s="236"/>
      <c r="AH1588" s="236"/>
      <c r="AI1588" s="236"/>
      <c r="AJ1588" s="236"/>
      <c r="AK1588" s="236"/>
      <c r="AL1588" s="260" t="str">
        <f t="shared" si="202"/>
        <v>нет</v>
      </c>
      <c r="AM1588" s="260" t="str">
        <f t="shared" si="204"/>
        <v>нет</v>
      </c>
      <c r="AN1588" s="260">
        <f t="shared" si="201"/>
        <v>0</v>
      </c>
      <c r="AO1588" s="260" t="e">
        <f t="shared" si="203"/>
        <v>#VALUE!</v>
      </c>
    </row>
    <row r="1589" spans="1:41">
      <c r="A1589" s="264" t="e">
        <f t="shared" si="205"/>
        <v>#VALUE!</v>
      </c>
      <c r="B1589" s="243">
        <v>1586</v>
      </c>
      <c r="C1589" s="244"/>
      <c r="D1589" s="259" t="str">
        <f t="shared" si="198"/>
        <v/>
      </c>
      <c r="E1589" s="236"/>
      <c r="F1589" s="236"/>
      <c r="G1589" s="244"/>
      <c r="H1589" s="259" t="str">
        <f t="shared" si="199"/>
        <v/>
      </c>
      <c r="I1589" s="236"/>
      <c r="J1589" s="236"/>
      <c r="K1589" s="236"/>
      <c r="L1589" s="236"/>
      <c r="M1589" s="311">
        <f t="shared" si="200"/>
        <v>0</v>
      </c>
      <c r="N1589" s="236"/>
      <c r="O1589" s="236"/>
      <c r="P1589" s="236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6"/>
      <c r="AF1589" s="236"/>
      <c r="AG1589" s="236"/>
      <c r="AH1589" s="236"/>
      <c r="AI1589" s="236"/>
      <c r="AJ1589" s="236"/>
      <c r="AK1589" s="236"/>
      <c r="AL1589" s="260" t="str">
        <f t="shared" si="202"/>
        <v>нет</v>
      </c>
      <c r="AM1589" s="260" t="str">
        <f t="shared" si="204"/>
        <v>нет</v>
      </c>
      <c r="AN1589" s="260">
        <f t="shared" si="201"/>
        <v>0</v>
      </c>
      <c r="AO1589" s="260" t="e">
        <f t="shared" si="203"/>
        <v>#VALUE!</v>
      </c>
    </row>
    <row r="1590" spans="1:41">
      <c r="A1590" s="264" t="e">
        <f t="shared" si="205"/>
        <v>#VALUE!</v>
      </c>
      <c r="B1590" s="243">
        <v>1587</v>
      </c>
      <c r="C1590" s="244"/>
      <c r="D1590" s="259" t="str">
        <f t="shared" si="198"/>
        <v/>
      </c>
      <c r="E1590" s="236"/>
      <c r="F1590" s="236"/>
      <c r="G1590" s="244"/>
      <c r="H1590" s="259" t="str">
        <f t="shared" si="199"/>
        <v/>
      </c>
      <c r="I1590" s="236"/>
      <c r="J1590" s="236"/>
      <c r="K1590" s="236"/>
      <c r="L1590" s="236"/>
      <c r="M1590" s="311">
        <f t="shared" si="200"/>
        <v>0</v>
      </c>
      <c r="N1590" s="236"/>
      <c r="O1590" s="236"/>
      <c r="P1590" s="236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6"/>
      <c r="AF1590" s="236"/>
      <c r="AG1590" s="236"/>
      <c r="AH1590" s="236"/>
      <c r="AI1590" s="236"/>
      <c r="AJ1590" s="236"/>
      <c r="AK1590" s="236"/>
      <c r="AL1590" s="260" t="str">
        <f t="shared" si="202"/>
        <v>нет</v>
      </c>
      <c r="AM1590" s="260" t="str">
        <f t="shared" si="204"/>
        <v>нет</v>
      </c>
      <c r="AN1590" s="260">
        <f t="shared" si="201"/>
        <v>0</v>
      </c>
      <c r="AO1590" s="260" t="e">
        <f t="shared" si="203"/>
        <v>#VALUE!</v>
      </c>
    </row>
    <row r="1591" spans="1:41">
      <c r="A1591" s="264" t="e">
        <f t="shared" si="205"/>
        <v>#VALUE!</v>
      </c>
      <c r="B1591" s="243">
        <v>1588</v>
      </c>
      <c r="C1591" s="244"/>
      <c r="D1591" s="259" t="str">
        <f t="shared" si="198"/>
        <v/>
      </c>
      <c r="E1591" s="236"/>
      <c r="F1591" s="236"/>
      <c r="G1591" s="244"/>
      <c r="H1591" s="259" t="str">
        <f t="shared" si="199"/>
        <v/>
      </c>
      <c r="I1591" s="236"/>
      <c r="J1591" s="236"/>
      <c r="K1591" s="236"/>
      <c r="L1591" s="236"/>
      <c r="M1591" s="311">
        <f t="shared" si="200"/>
        <v>0</v>
      </c>
      <c r="N1591" s="236"/>
      <c r="O1591" s="236"/>
      <c r="P1591" s="236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6"/>
      <c r="AF1591" s="236"/>
      <c r="AG1591" s="236"/>
      <c r="AH1591" s="236"/>
      <c r="AI1591" s="236"/>
      <c r="AJ1591" s="236"/>
      <c r="AK1591" s="236"/>
      <c r="AL1591" s="260" t="str">
        <f t="shared" si="202"/>
        <v>нет</v>
      </c>
      <c r="AM1591" s="260" t="str">
        <f t="shared" si="204"/>
        <v>нет</v>
      </c>
      <c r="AN1591" s="260">
        <f t="shared" si="201"/>
        <v>0</v>
      </c>
      <c r="AO1591" s="260" t="e">
        <f t="shared" si="203"/>
        <v>#VALUE!</v>
      </c>
    </row>
    <row r="1592" spans="1:41">
      <c r="A1592" s="264" t="e">
        <f t="shared" si="205"/>
        <v>#VALUE!</v>
      </c>
      <c r="B1592" s="243">
        <v>1589</v>
      </c>
      <c r="C1592" s="244"/>
      <c r="D1592" s="259" t="str">
        <f t="shared" si="198"/>
        <v/>
      </c>
      <c r="E1592" s="236"/>
      <c r="F1592" s="236"/>
      <c r="G1592" s="244"/>
      <c r="H1592" s="259" t="str">
        <f t="shared" si="199"/>
        <v/>
      </c>
      <c r="I1592" s="236"/>
      <c r="J1592" s="236"/>
      <c r="K1592" s="236"/>
      <c r="L1592" s="236"/>
      <c r="M1592" s="311">
        <f t="shared" si="200"/>
        <v>0</v>
      </c>
      <c r="N1592" s="236"/>
      <c r="O1592" s="236"/>
      <c r="P1592" s="236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6"/>
      <c r="AF1592" s="236"/>
      <c r="AG1592" s="236"/>
      <c r="AH1592" s="236"/>
      <c r="AI1592" s="236"/>
      <c r="AJ1592" s="236"/>
      <c r="AK1592" s="236"/>
      <c r="AL1592" s="260" t="str">
        <f t="shared" si="202"/>
        <v>нет</v>
      </c>
      <c r="AM1592" s="260" t="str">
        <f t="shared" si="204"/>
        <v>нет</v>
      </c>
      <c r="AN1592" s="260">
        <f t="shared" si="201"/>
        <v>0</v>
      </c>
      <c r="AO1592" s="260" t="e">
        <f t="shared" si="203"/>
        <v>#VALUE!</v>
      </c>
    </row>
    <row r="1593" spans="1:41">
      <c r="A1593" s="264" t="e">
        <f t="shared" si="205"/>
        <v>#VALUE!</v>
      </c>
      <c r="B1593" s="243">
        <v>1590</v>
      </c>
      <c r="C1593" s="244"/>
      <c r="D1593" s="259" t="str">
        <f t="shared" si="198"/>
        <v/>
      </c>
      <c r="E1593" s="236"/>
      <c r="F1593" s="236"/>
      <c r="G1593" s="244"/>
      <c r="H1593" s="259" t="str">
        <f t="shared" si="199"/>
        <v/>
      </c>
      <c r="I1593" s="236"/>
      <c r="J1593" s="236"/>
      <c r="K1593" s="236"/>
      <c r="L1593" s="236"/>
      <c r="M1593" s="311">
        <f t="shared" si="200"/>
        <v>0</v>
      </c>
      <c r="N1593" s="236"/>
      <c r="O1593" s="236"/>
      <c r="P1593" s="236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6"/>
      <c r="AF1593" s="236"/>
      <c r="AG1593" s="236"/>
      <c r="AH1593" s="236"/>
      <c r="AI1593" s="236"/>
      <c r="AJ1593" s="236"/>
      <c r="AK1593" s="236"/>
      <c r="AL1593" s="260" t="str">
        <f t="shared" si="202"/>
        <v>нет</v>
      </c>
      <c r="AM1593" s="260" t="str">
        <f t="shared" si="204"/>
        <v>нет</v>
      </c>
      <c r="AN1593" s="260">
        <f t="shared" si="201"/>
        <v>0</v>
      </c>
      <c r="AO1593" s="260" t="e">
        <f t="shared" si="203"/>
        <v>#VALUE!</v>
      </c>
    </row>
    <row r="1594" spans="1:41">
      <c r="A1594" s="264" t="e">
        <f t="shared" si="205"/>
        <v>#VALUE!</v>
      </c>
      <c r="B1594" s="243">
        <v>1591</v>
      </c>
      <c r="C1594" s="244"/>
      <c r="D1594" s="259" t="str">
        <f t="shared" si="198"/>
        <v/>
      </c>
      <c r="E1594" s="236"/>
      <c r="F1594" s="236"/>
      <c r="G1594" s="244"/>
      <c r="H1594" s="259" t="str">
        <f t="shared" si="199"/>
        <v/>
      </c>
      <c r="I1594" s="236"/>
      <c r="J1594" s="236"/>
      <c r="K1594" s="236"/>
      <c r="L1594" s="236"/>
      <c r="M1594" s="311">
        <f t="shared" si="200"/>
        <v>0</v>
      </c>
      <c r="N1594" s="236"/>
      <c r="O1594" s="236"/>
      <c r="P1594" s="236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6"/>
      <c r="AF1594" s="236"/>
      <c r="AG1594" s="236"/>
      <c r="AH1594" s="236"/>
      <c r="AI1594" s="236"/>
      <c r="AJ1594" s="236"/>
      <c r="AK1594" s="236"/>
      <c r="AL1594" s="260" t="str">
        <f t="shared" si="202"/>
        <v>нет</v>
      </c>
      <c r="AM1594" s="260" t="str">
        <f t="shared" si="204"/>
        <v>нет</v>
      </c>
      <c r="AN1594" s="260">
        <f t="shared" si="201"/>
        <v>0</v>
      </c>
      <c r="AO1594" s="260" t="e">
        <f t="shared" si="203"/>
        <v>#VALUE!</v>
      </c>
    </row>
    <row r="1595" spans="1:41">
      <c r="A1595" s="264" t="e">
        <f t="shared" si="205"/>
        <v>#VALUE!</v>
      </c>
      <c r="B1595" s="243">
        <v>1592</v>
      </c>
      <c r="C1595" s="244"/>
      <c r="D1595" s="259" t="str">
        <f t="shared" si="198"/>
        <v/>
      </c>
      <c r="E1595" s="236"/>
      <c r="F1595" s="236"/>
      <c r="G1595" s="244"/>
      <c r="H1595" s="259" t="str">
        <f t="shared" si="199"/>
        <v/>
      </c>
      <c r="I1595" s="236"/>
      <c r="J1595" s="236"/>
      <c r="K1595" s="236"/>
      <c r="L1595" s="236"/>
      <c r="M1595" s="311">
        <f t="shared" si="200"/>
        <v>0</v>
      </c>
      <c r="N1595" s="236"/>
      <c r="O1595" s="236"/>
      <c r="P1595" s="236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6"/>
      <c r="AF1595" s="236"/>
      <c r="AG1595" s="236"/>
      <c r="AH1595" s="236"/>
      <c r="AI1595" s="236"/>
      <c r="AJ1595" s="236"/>
      <c r="AK1595" s="236"/>
      <c r="AL1595" s="260" t="str">
        <f t="shared" si="202"/>
        <v>нет</v>
      </c>
      <c r="AM1595" s="260" t="str">
        <f t="shared" si="204"/>
        <v>нет</v>
      </c>
      <c r="AN1595" s="260">
        <f t="shared" si="201"/>
        <v>0</v>
      </c>
      <c r="AO1595" s="260" t="e">
        <f t="shared" si="203"/>
        <v>#VALUE!</v>
      </c>
    </row>
    <row r="1596" spans="1:41">
      <c r="A1596" s="264" t="e">
        <f t="shared" si="205"/>
        <v>#VALUE!</v>
      </c>
      <c r="B1596" s="243">
        <v>1593</v>
      </c>
      <c r="C1596" s="244"/>
      <c r="D1596" s="259" t="str">
        <f t="shared" si="198"/>
        <v/>
      </c>
      <c r="E1596" s="236"/>
      <c r="F1596" s="236"/>
      <c r="G1596" s="244"/>
      <c r="H1596" s="259" t="str">
        <f t="shared" si="199"/>
        <v/>
      </c>
      <c r="I1596" s="236"/>
      <c r="J1596" s="236"/>
      <c r="K1596" s="236"/>
      <c r="L1596" s="236"/>
      <c r="M1596" s="311">
        <f t="shared" si="200"/>
        <v>0</v>
      </c>
      <c r="N1596" s="236"/>
      <c r="O1596" s="236"/>
      <c r="P1596" s="236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6"/>
      <c r="AF1596" s="236"/>
      <c r="AG1596" s="236"/>
      <c r="AH1596" s="236"/>
      <c r="AI1596" s="236"/>
      <c r="AJ1596" s="236"/>
      <c r="AK1596" s="236"/>
      <c r="AL1596" s="260" t="str">
        <f t="shared" si="202"/>
        <v>нет</v>
      </c>
      <c r="AM1596" s="260" t="str">
        <f t="shared" si="204"/>
        <v>нет</v>
      </c>
      <c r="AN1596" s="260">
        <f t="shared" si="201"/>
        <v>0</v>
      </c>
      <c r="AO1596" s="260" t="e">
        <f t="shared" si="203"/>
        <v>#VALUE!</v>
      </c>
    </row>
    <row r="1597" spans="1:41">
      <c r="A1597" s="264" t="e">
        <f t="shared" si="205"/>
        <v>#VALUE!</v>
      </c>
      <c r="B1597" s="243">
        <v>1594</v>
      </c>
      <c r="C1597" s="244"/>
      <c r="D1597" s="259" t="str">
        <f t="shared" si="198"/>
        <v/>
      </c>
      <c r="E1597" s="236"/>
      <c r="F1597" s="236"/>
      <c r="G1597" s="244"/>
      <c r="H1597" s="259" t="str">
        <f t="shared" si="199"/>
        <v/>
      </c>
      <c r="I1597" s="236"/>
      <c r="J1597" s="236"/>
      <c r="K1597" s="236"/>
      <c r="L1597" s="236"/>
      <c r="M1597" s="311">
        <f t="shared" si="200"/>
        <v>0</v>
      </c>
      <c r="N1597" s="236"/>
      <c r="O1597" s="236"/>
      <c r="P1597" s="236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6"/>
      <c r="AF1597" s="236"/>
      <c r="AG1597" s="236"/>
      <c r="AH1597" s="236"/>
      <c r="AI1597" s="236"/>
      <c r="AJ1597" s="236"/>
      <c r="AK1597" s="236"/>
      <c r="AL1597" s="260" t="str">
        <f t="shared" si="202"/>
        <v>нет</v>
      </c>
      <c r="AM1597" s="260" t="str">
        <f t="shared" si="204"/>
        <v>нет</v>
      </c>
      <c r="AN1597" s="260">
        <f t="shared" si="201"/>
        <v>0</v>
      </c>
      <c r="AO1597" s="260" t="e">
        <f t="shared" si="203"/>
        <v>#VALUE!</v>
      </c>
    </row>
    <row r="1598" spans="1:41">
      <c r="A1598" s="264" t="e">
        <f t="shared" si="205"/>
        <v>#VALUE!</v>
      </c>
      <c r="B1598" s="243">
        <v>1595</v>
      </c>
      <c r="C1598" s="244"/>
      <c r="D1598" s="259" t="str">
        <f t="shared" si="198"/>
        <v/>
      </c>
      <c r="E1598" s="236"/>
      <c r="F1598" s="236"/>
      <c r="G1598" s="244"/>
      <c r="H1598" s="259" t="str">
        <f t="shared" si="199"/>
        <v/>
      </c>
      <c r="I1598" s="236"/>
      <c r="J1598" s="236"/>
      <c r="K1598" s="236"/>
      <c r="L1598" s="236"/>
      <c r="M1598" s="311">
        <f t="shared" si="200"/>
        <v>0</v>
      </c>
      <c r="N1598" s="236"/>
      <c r="O1598" s="236"/>
      <c r="P1598" s="236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6"/>
      <c r="AF1598" s="236"/>
      <c r="AG1598" s="236"/>
      <c r="AH1598" s="236"/>
      <c r="AI1598" s="236"/>
      <c r="AJ1598" s="236"/>
      <c r="AK1598" s="236"/>
      <c r="AL1598" s="260" t="str">
        <f t="shared" si="202"/>
        <v>нет</v>
      </c>
      <c r="AM1598" s="260" t="str">
        <f t="shared" si="204"/>
        <v>нет</v>
      </c>
      <c r="AN1598" s="260">
        <f t="shared" si="201"/>
        <v>0</v>
      </c>
      <c r="AO1598" s="260" t="e">
        <f t="shared" si="203"/>
        <v>#VALUE!</v>
      </c>
    </row>
    <row r="1599" spans="1:41">
      <c r="A1599" s="264" t="e">
        <f t="shared" si="205"/>
        <v>#VALUE!</v>
      </c>
      <c r="B1599" s="243">
        <v>1596</v>
      </c>
      <c r="C1599" s="244"/>
      <c r="D1599" s="259" t="str">
        <f t="shared" ref="D1599:D1662" si="206">IFERROR(VLOOKUP(C1599,msu,2,0),"")</f>
        <v/>
      </c>
      <c r="E1599" s="236"/>
      <c r="F1599" s="236"/>
      <c r="G1599" s="244"/>
      <c r="H1599" s="259" t="str">
        <f t="shared" ref="H1599:H1662" si="207">IFERROR(VLOOKUP(G1599,oo,2,0),"")</f>
        <v/>
      </c>
      <c r="I1599" s="236"/>
      <c r="J1599" s="236"/>
      <c r="K1599" s="236"/>
      <c r="L1599" s="236"/>
      <c r="M1599" s="311">
        <f t="shared" ref="M1599:M1662" si="208">COUNTA(N1599:AK1599)</f>
        <v>0</v>
      </c>
      <c r="N1599" s="236"/>
      <c r="O1599" s="236"/>
      <c r="P1599" s="236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6"/>
      <c r="AF1599" s="236"/>
      <c r="AG1599" s="236"/>
      <c r="AH1599" s="236"/>
      <c r="AI1599" s="236"/>
      <c r="AJ1599" s="236"/>
      <c r="AK1599" s="236"/>
      <c r="AL1599" s="260" t="str">
        <f t="shared" si="202"/>
        <v>нет</v>
      </c>
      <c r="AM1599" s="260" t="str">
        <f t="shared" si="204"/>
        <v>нет</v>
      </c>
      <c r="AN1599" s="260">
        <f t="shared" ref="AN1599:AN1662" si="209">COUNTIF(N1599:AK1599,"призер")+COUNTIF(N1599:AK1599,"победитель")</f>
        <v>0</v>
      </c>
      <c r="AO1599" s="260" t="e">
        <f t="shared" si="203"/>
        <v>#VALUE!</v>
      </c>
    </row>
    <row r="1600" spans="1:41">
      <c r="A1600" s="264" t="e">
        <f t="shared" si="205"/>
        <v>#VALUE!</v>
      </c>
      <c r="B1600" s="243">
        <v>1597</v>
      </c>
      <c r="C1600" s="244"/>
      <c r="D1600" s="259" t="str">
        <f t="shared" si="206"/>
        <v/>
      </c>
      <c r="E1600" s="236"/>
      <c r="F1600" s="236"/>
      <c r="G1600" s="244"/>
      <c r="H1600" s="259" t="str">
        <f t="shared" si="207"/>
        <v/>
      </c>
      <c r="I1600" s="236"/>
      <c r="J1600" s="236"/>
      <c r="K1600" s="236"/>
      <c r="L1600" s="236"/>
      <c r="M1600" s="311">
        <f t="shared" si="208"/>
        <v>0</v>
      </c>
      <c r="N1600" s="236"/>
      <c r="O1600" s="236"/>
      <c r="P1600" s="236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6"/>
      <c r="AF1600" s="236"/>
      <c r="AG1600" s="236"/>
      <c r="AH1600" s="236"/>
      <c r="AI1600" s="236"/>
      <c r="AJ1600" s="236"/>
      <c r="AK1600" s="236"/>
      <c r="AL1600" s="260" t="str">
        <f t="shared" si="202"/>
        <v>нет</v>
      </c>
      <c r="AM1600" s="260" t="str">
        <f t="shared" si="204"/>
        <v>нет</v>
      </c>
      <c r="AN1600" s="260">
        <f t="shared" si="209"/>
        <v>0</v>
      </c>
      <c r="AO1600" s="260" t="e">
        <f t="shared" si="203"/>
        <v>#VALUE!</v>
      </c>
    </row>
    <row r="1601" spans="1:41">
      <c r="A1601" s="264" t="e">
        <f t="shared" si="205"/>
        <v>#VALUE!</v>
      </c>
      <c r="B1601" s="243">
        <v>1598</v>
      </c>
      <c r="C1601" s="244"/>
      <c r="D1601" s="259" t="str">
        <f t="shared" si="206"/>
        <v/>
      </c>
      <c r="E1601" s="236"/>
      <c r="F1601" s="236"/>
      <c r="G1601" s="244"/>
      <c r="H1601" s="259" t="str">
        <f t="shared" si="207"/>
        <v/>
      </c>
      <c r="I1601" s="236"/>
      <c r="J1601" s="236"/>
      <c r="K1601" s="236"/>
      <c r="L1601" s="236"/>
      <c r="M1601" s="311">
        <f t="shared" si="208"/>
        <v>0</v>
      </c>
      <c r="N1601" s="236"/>
      <c r="O1601" s="236"/>
      <c r="P1601" s="236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6"/>
      <c r="AF1601" s="236"/>
      <c r="AG1601" s="236"/>
      <c r="AH1601" s="236"/>
      <c r="AI1601" s="236"/>
      <c r="AJ1601" s="236"/>
      <c r="AK1601" s="236"/>
      <c r="AL1601" s="260" t="str">
        <f t="shared" si="202"/>
        <v>нет</v>
      </c>
      <c r="AM1601" s="260" t="str">
        <f t="shared" si="204"/>
        <v>нет</v>
      </c>
      <c r="AN1601" s="260">
        <f t="shared" si="209"/>
        <v>0</v>
      </c>
      <c r="AO1601" s="260" t="e">
        <f t="shared" si="203"/>
        <v>#VALUE!</v>
      </c>
    </row>
    <row r="1602" spans="1:41">
      <c r="A1602" s="264" t="e">
        <f t="shared" si="205"/>
        <v>#VALUE!</v>
      </c>
      <c r="B1602" s="243">
        <v>1599</v>
      </c>
      <c r="C1602" s="244"/>
      <c r="D1602" s="259" t="str">
        <f t="shared" si="206"/>
        <v/>
      </c>
      <c r="E1602" s="236"/>
      <c r="F1602" s="236"/>
      <c r="G1602" s="244"/>
      <c r="H1602" s="259" t="str">
        <f t="shared" si="207"/>
        <v/>
      </c>
      <c r="I1602" s="236"/>
      <c r="J1602" s="236"/>
      <c r="K1602" s="236"/>
      <c r="L1602" s="236"/>
      <c r="M1602" s="311">
        <f t="shared" si="208"/>
        <v>0</v>
      </c>
      <c r="N1602" s="236"/>
      <c r="O1602" s="236"/>
      <c r="P1602" s="236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6"/>
      <c r="AF1602" s="236"/>
      <c r="AG1602" s="236"/>
      <c r="AH1602" s="236"/>
      <c r="AI1602" s="236"/>
      <c r="AJ1602" s="236"/>
      <c r="AK1602" s="236"/>
      <c r="AL1602" s="260" t="str">
        <f t="shared" si="202"/>
        <v>нет</v>
      </c>
      <c r="AM1602" s="260" t="str">
        <f t="shared" si="204"/>
        <v>нет</v>
      </c>
      <c r="AN1602" s="260">
        <f t="shared" si="209"/>
        <v>0</v>
      </c>
      <c r="AO1602" s="260" t="e">
        <f t="shared" si="203"/>
        <v>#VALUE!</v>
      </c>
    </row>
    <row r="1603" spans="1:41">
      <c r="A1603" s="264" t="e">
        <f t="shared" si="205"/>
        <v>#VALUE!</v>
      </c>
      <c r="B1603" s="243">
        <v>1600</v>
      </c>
      <c r="C1603" s="244"/>
      <c r="D1603" s="259" t="str">
        <f t="shared" si="206"/>
        <v/>
      </c>
      <c r="E1603" s="236"/>
      <c r="F1603" s="236"/>
      <c r="G1603" s="244"/>
      <c r="H1603" s="259" t="str">
        <f t="shared" si="207"/>
        <v/>
      </c>
      <c r="I1603" s="236"/>
      <c r="J1603" s="236"/>
      <c r="K1603" s="236"/>
      <c r="L1603" s="236"/>
      <c r="M1603" s="311">
        <f t="shared" si="208"/>
        <v>0</v>
      </c>
      <c r="N1603" s="236"/>
      <c r="O1603" s="236"/>
      <c r="P1603" s="236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6"/>
      <c r="AF1603" s="236"/>
      <c r="AG1603" s="236"/>
      <c r="AH1603" s="236"/>
      <c r="AI1603" s="236"/>
      <c r="AJ1603" s="236"/>
      <c r="AK1603" s="236"/>
      <c r="AL1603" s="260" t="str">
        <f t="shared" si="202"/>
        <v>нет</v>
      </c>
      <c r="AM1603" s="260" t="str">
        <f t="shared" si="204"/>
        <v>нет</v>
      </c>
      <c r="AN1603" s="260">
        <f t="shared" si="209"/>
        <v>0</v>
      </c>
      <c r="AO1603" s="260" t="e">
        <f t="shared" si="203"/>
        <v>#VALUE!</v>
      </c>
    </row>
    <row r="1604" spans="1:41">
      <c r="A1604" s="264" t="e">
        <f t="shared" si="205"/>
        <v>#VALUE!</v>
      </c>
      <c r="B1604" s="243">
        <v>1601</v>
      </c>
      <c r="C1604" s="244"/>
      <c r="D1604" s="259" t="str">
        <f t="shared" si="206"/>
        <v/>
      </c>
      <c r="E1604" s="236"/>
      <c r="F1604" s="236"/>
      <c r="G1604" s="244"/>
      <c r="H1604" s="259" t="str">
        <f t="shared" si="207"/>
        <v/>
      </c>
      <c r="I1604" s="236"/>
      <c r="J1604" s="236"/>
      <c r="K1604" s="236"/>
      <c r="L1604" s="236"/>
      <c r="M1604" s="311">
        <f t="shared" si="208"/>
        <v>0</v>
      </c>
      <c r="N1604" s="236"/>
      <c r="O1604" s="236"/>
      <c r="P1604" s="236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6"/>
      <c r="AF1604" s="236"/>
      <c r="AG1604" s="236"/>
      <c r="AH1604" s="236"/>
      <c r="AI1604" s="236"/>
      <c r="AJ1604" s="236"/>
      <c r="AK1604" s="236"/>
      <c r="AL1604" s="260" t="str">
        <f t="shared" si="202"/>
        <v>нет</v>
      </c>
      <c r="AM1604" s="260" t="str">
        <f t="shared" si="204"/>
        <v>нет</v>
      </c>
      <c r="AN1604" s="260">
        <f t="shared" si="209"/>
        <v>0</v>
      </c>
      <c r="AO1604" s="260" t="e">
        <f t="shared" si="203"/>
        <v>#VALUE!</v>
      </c>
    </row>
    <row r="1605" spans="1:41">
      <c r="A1605" s="264" t="e">
        <f t="shared" si="205"/>
        <v>#VALUE!</v>
      </c>
      <c r="B1605" s="243">
        <v>1602</v>
      </c>
      <c r="C1605" s="244"/>
      <c r="D1605" s="259" t="str">
        <f t="shared" si="206"/>
        <v/>
      </c>
      <c r="E1605" s="236"/>
      <c r="F1605" s="236"/>
      <c r="G1605" s="244"/>
      <c r="H1605" s="259" t="str">
        <f t="shared" si="207"/>
        <v/>
      </c>
      <c r="I1605" s="236"/>
      <c r="J1605" s="236"/>
      <c r="K1605" s="236"/>
      <c r="L1605" s="236"/>
      <c r="M1605" s="311">
        <f t="shared" si="208"/>
        <v>0</v>
      </c>
      <c r="N1605" s="236"/>
      <c r="O1605" s="236"/>
      <c r="P1605" s="236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6"/>
      <c r="AF1605" s="236"/>
      <c r="AG1605" s="236"/>
      <c r="AH1605" s="236"/>
      <c r="AI1605" s="236"/>
      <c r="AJ1605" s="236"/>
      <c r="AK1605" s="236"/>
      <c r="AL1605" s="260" t="str">
        <f t="shared" ref="AL1605:AL1668" si="210">IF($I1605&lt;5,"нет",IF($I1605&gt;9,"нет","да"))</f>
        <v>нет</v>
      </c>
      <c r="AM1605" s="260" t="str">
        <f t="shared" si="204"/>
        <v>нет</v>
      </c>
      <c r="AN1605" s="260">
        <f t="shared" si="209"/>
        <v>0</v>
      </c>
      <c r="AO1605" s="260" t="e">
        <f t="shared" ref="AO1605:AO1668" si="211">IF(LEN(G1605)=5,LEFT(G1605,1)+100,LEFT(G1605,2)+100)</f>
        <v>#VALUE!</v>
      </c>
    </row>
    <row r="1606" spans="1:41">
      <c r="A1606" s="264" t="e">
        <f t="shared" si="205"/>
        <v>#VALUE!</v>
      </c>
      <c r="B1606" s="243">
        <v>1603</v>
      </c>
      <c r="C1606" s="244"/>
      <c r="D1606" s="259" t="str">
        <f t="shared" si="206"/>
        <v/>
      </c>
      <c r="E1606" s="236"/>
      <c r="F1606" s="236"/>
      <c r="G1606" s="244"/>
      <c r="H1606" s="259" t="str">
        <f t="shared" si="207"/>
        <v/>
      </c>
      <c r="I1606" s="236"/>
      <c r="J1606" s="236"/>
      <c r="K1606" s="236"/>
      <c r="L1606" s="236"/>
      <c r="M1606" s="311">
        <f t="shared" si="208"/>
        <v>0</v>
      </c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6"/>
      <c r="AF1606" s="236"/>
      <c r="AG1606" s="236"/>
      <c r="AH1606" s="236"/>
      <c r="AI1606" s="236"/>
      <c r="AJ1606" s="236"/>
      <c r="AK1606" s="236"/>
      <c r="AL1606" s="260" t="str">
        <f t="shared" si="210"/>
        <v>нет</v>
      </c>
      <c r="AM1606" s="260" t="str">
        <f t="shared" ref="AM1606:AM1669" si="212">IF($I1606&lt;=9,"нет","да")</f>
        <v>нет</v>
      </c>
      <c r="AN1606" s="260">
        <f t="shared" si="209"/>
        <v>0</v>
      </c>
      <c r="AO1606" s="260" t="e">
        <f t="shared" si="211"/>
        <v>#VALUE!</v>
      </c>
    </row>
    <row r="1607" spans="1:41">
      <c r="A1607" s="264" t="e">
        <f t="shared" si="205"/>
        <v>#VALUE!</v>
      </c>
      <c r="B1607" s="243">
        <v>1604</v>
      </c>
      <c r="C1607" s="244"/>
      <c r="D1607" s="259" t="str">
        <f t="shared" si="206"/>
        <v/>
      </c>
      <c r="E1607" s="236"/>
      <c r="F1607" s="236"/>
      <c r="G1607" s="244"/>
      <c r="H1607" s="259" t="str">
        <f t="shared" si="207"/>
        <v/>
      </c>
      <c r="I1607" s="236"/>
      <c r="J1607" s="236"/>
      <c r="K1607" s="236"/>
      <c r="L1607" s="236"/>
      <c r="M1607" s="311">
        <f t="shared" si="208"/>
        <v>0</v>
      </c>
      <c r="N1607" s="236"/>
      <c r="O1607" s="236"/>
      <c r="P1607" s="236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6"/>
      <c r="AF1607" s="236"/>
      <c r="AG1607" s="236"/>
      <c r="AH1607" s="236"/>
      <c r="AI1607" s="236"/>
      <c r="AJ1607" s="236"/>
      <c r="AK1607" s="236"/>
      <c r="AL1607" s="260" t="str">
        <f t="shared" si="210"/>
        <v>нет</v>
      </c>
      <c r="AM1607" s="260" t="str">
        <f t="shared" si="212"/>
        <v>нет</v>
      </c>
      <c r="AN1607" s="260">
        <f t="shared" si="209"/>
        <v>0</v>
      </c>
      <c r="AO1607" s="260" t="e">
        <f t="shared" si="211"/>
        <v>#VALUE!</v>
      </c>
    </row>
    <row r="1608" spans="1:41">
      <c r="A1608" s="264" t="e">
        <f t="shared" ref="A1608:A1671" si="213">IF($AO1608=$C1608, "Код_ОО+МСУ_верно", "Требуется проверка кода ОО или МСУ, кроме 101, 102,103")</f>
        <v>#VALUE!</v>
      </c>
      <c r="B1608" s="243">
        <v>1605</v>
      </c>
      <c r="C1608" s="244"/>
      <c r="D1608" s="259" t="str">
        <f t="shared" si="206"/>
        <v/>
      </c>
      <c r="E1608" s="236"/>
      <c r="F1608" s="236"/>
      <c r="G1608" s="244"/>
      <c r="H1608" s="259" t="str">
        <f t="shared" si="207"/>
        <v/>
      </c>
      <c r="I1608" s="236"/>
      <c r="J1608" s="236"/>
      <c r="K1608" s="236"/>
      <c r="L1608" s="236"/>
      <c r="M1608" s="311">
        <f t="shared" si="208"/>
        <v>0</v>
      </c>
      <c r="N1608" s="236"/>
      <c r="O1608" s="236"/>
      <c r="P1608" s="236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6"/>
      <c r="AF1608" s="236"/>
      <c r="AG1608" s="236"/>
      <c r="AH1608" s="236"/>
      <c r="AI1608" s="236"/>
      <c r="AJ1608" s="236"/>
      <c r="AK1608" s="236"/>
      <c r="AL1608" s="260" t="str">
        <f t="shared" si="210"/>
        <v>нет</v>
      </c>
      <c r="AM1608" s="260" t="str">
        <f t="shared" si="212"/>
        <v>нет</v>
      </c>
      <c r="AN1608" s="260">
        <f t="shared" si="209"/>
        <v>0</v>
      </c>
      <c r="AO1608" s="260" t="e">
        <f t="shared" si="211"/>
        <v>#VALUE!</v>
      </c>
    </row>
    <row r="1609" spans="1:41">
      <c r="A1609" s="264" t="e">
        <f t="shared" si="213"/>
        <v>#VALUE!</v>
      </c>
      <c r="B1609" s="243">
        <v>1606</v>
      </c>
      <c r="C1609" s="244"/>
      <c r="D1609" s="259" t="str">
        <f t="shared" si="206"/>
        <v/>
      </c>
      <c r="E1609" s="236"/>
      <c r="F1609" s="236"/>
      <c r="G1609" s="244"/>
      <c r="H1609" s="259" t="str">
        <f t="shared" si="207"/>
        <v/>
      </c>
      <c r="I1609" s="236"/>
      <c r="J1609" s="236"/>
      <c r="K1609" s="236"/>
      <c r="L1609" s="236"/>
      <c r="M1609" s="311">
        <f t="shared" si="208"/>
        <v>0</v>
      </c>
      <c r="N1609" s="236"/>
      <c r="O1609" s="236"/>
      <c r="P1609" s="236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6"/>
      <c r="AF1609" s="236"/>
      <c r="AG1609" s="236"/>
      <c r="AH1609" s="236"/>
      <c r="AI1609" s="236"/>
      <c r="AJ1609" s="236"/>
      <c r="AK1609" s="236"/>
      <c r="AL1609" s="260" t="str">
        <f t="shared" si="210"/>
        <v>нет</v>
      </c>
      <c r="AM1609" s="260" t="str">
        <f t="shared" si="212"/>
        <v>нет</v>
      </c>
      <c r="AN1609" s="260">
        <f t="shared" si="209"/>
        <v>0</v>
      </c>
      <c r="AO1609" s="260" t="e">
        <f t="shared" si="211"/>
        <v>#VALUE!</v>
      </c>
    </row>
    <row r="1610" spans="1:41">
      <c r="A1610" s="264" t="e">
        <f t="shared" si="213"/>
        <v>#VALUE!</v>
      </c>
      <c r="B1610" s="243">
        <v>1607</v>
      </c>
      <c r="C1610" s="244"/>
      <c r="D1610" s="259" t="str">
        <f t="shared" si="206"/>
        <v/>
      </c>
      <c r="E1610" s="236"/>
      <c r="F1610" s="236"/>
      <c r="G1610" s="244"/>
      <c r="H1610" s="259" t="str">
        <f t="shared" si="207"/>
        <v/>
      </c>
      <c r="I1610" s="236"/>
      <c r="J1610" s="236"/>
      <c r="K1610" s="236"/>
      <c r="L1610" s="236"/>
      <c r="M1610" s="311">
        <f t="shared" si="208"/>
        <v>0</v>
      </c>
      <c r="N1610" s="236"/>
      <c r="O1610" s="236"/>
      <c r="P1610" s="236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6"/>
      <c r="AF1610" s="236"/>
      <c r="AG1610" s="236"/>
      <c r="AH1610" s="236"/>
      <c r="AI1610" s="236"/>
      <c r="AJ1610" s="236"/>
      <c r="AK1610" s="236"/>
      <c r="AL1610" s="260" t="str">
        <f t="shared" si="210"/>
        <v>нет</v>
      </c>
      <c r="AM1610" s="260" t="str">
        <f t="shared" si="212"/>
        <v>нет</v>
      </c>
      <c r="AN1610" s="260">
        <f t="shared" si="209"/>
        <v>0</v>
      </c>
      <c r="AO1610" s="260" t="e">
        <f t="shared" si="211"/>
        <v>#VALUE!</v>
      </c>
    </row>
    <row r="1611" spans="1:41">
      <c r="A1611" s="264" t="e">
        <f t="shared" si="213"/>
        <v>#VALUE!</v>
      </c>
      <c r="B1611" s="243">
        <v>1608</v>
      </c>
      <c r="C1611" s="244"/>
      <c r="D1611" s="259" t="str">
        <f t="shared" si="206"/>
        <v/>
      </c>
      <c r="E1611" s="236"/>
      <c r="F1611" s="236"/>
      <c r="G1611" s="244"/>
      <c r="H1611" s="259" t="str">
        <f t="shared" si="207"/>
        <v/>
      </c>
      <c r="I1611" s="236"/>
      <c r="J1611" s="236"/>
      <c r="K1611" s="236"/>
      <c r="L1611" s="236"/>
      <c r="M1611" s="311">
        <f t="shared" si="208"/>
        <v>0</v>
      </c>
      <c r="N1611" s="236"/>
      <c r="O1611" s="236"/>
      <c r="P1611" s="236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6"/>
      <c r="AF1611" s="236"/>
      <c r="AG1611" s="236"/>
      <c r="AH1611" s="236"/>
      <c r="AI1611" s="236"/>
      <c r="AJ1611" s="236"/>
      <c r="AK1611" s="236"/>
      <c r="AL1611" s="260" t="str">
        <f t="shared" si="210"/>
        <v>нет</v>
      </c>
      <c r="AM1611" s="260" t="str">
        <f t="shared" si="212"/>
        <v>нет</v>
      </c>
      <c r="AN1611" s="260">
        <f t="shared" si="209"/>
        <v>0</v>
      </c>
      <c r="AO1611" s="260" t="e">
        <f t="shared" si="211"/>
        <v>#VALUE!</v>
      </c>
    </row>
    <row r="1612" spans="1:41">
      <c r="A1612" s="264" t="e">
        <f t="shared" si="213"/>
        <v>#VALUE!</v>
      </c>
      <c r="B1612" s="243">
        <v>1609</v>
      </c>
      <c r="C1612" s="244"/>
      <c r="D1612" s="259" t="str">
        <f t="shared" si="206"/>
        <v/>
      </c>
      <c r="E1612" s="236"/>
      <c r="F1612" s="236"/>
      <c r="G1612" s="244"/>
      <c r="H1612" s="259" t="str">
        <f t="shared" si="207"/>
        <v/>
      </c>
      <c r="I1612" s="236"/>
      <c r="J1612" s="236"/>
      <c r="K1612" s="236"/>
      <c r="L1612" s="236"/>
      <c r="M1612" s="311">
        <f t="shared" si="208"/>
        <v>0</v>
      </c>
      <c r="N1612" s="236"/>
      <c r="O1612" s="236"/>
      <c r="P1612" s="236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6"/>
      <c r="AF1612" s="236"/>
      <c r="AG1612" s="236"/>
      <c r="AH1612" s="236"/>
      <c r="AI1612" s="236"/>
      <c r="AJ1612" s="236"/>
      <c r="AK1612" s="236"/>
      <c r="AL1612" s="260" t="str">
        <f t="shared" si="210"/>
        <v>нет</v>
      </c>
      <c r="AM1612" s="260" t="str">
        <f t="shared" si="212"/>
        <v>нет</v>
      </c>
      <c r="AN1612" s="260">
        <f t="shared" si="209"/>
        <v>0</v>
      </c>
      <c r="AO1612" s="260" t="e">
        <f t="shared" si="211"/>
        <v>#VALUE!</v>
      </c>
    </row>
    <row r="1613" spans="1:41">
      <c r="A1613" s="264" t="e">
        <f t="shared" si="213"/>
        <v>#VALUE!</v>
      </c>
      <c r="B1613" s="243">
        <v>1610</v>
      </c>
      <c r="C1613" s="244"/>
      <c r="D1613" s="259" t="str">
        <f t="shared" si="206"/>
        <v/>
      </c>
      <c r="E1613" s="236"/>
      <c r="F1613" s="236"/>
      <c r="G1613" s="244"/>
      <c r="H1613" s="259" t="str">
        <f t="shared" si="207"/>
        <v/>
      </c>
      <c r="I1613" s="236"/>
      <c r="J1613" s="236"/>
      <c r="K1613" s="236"/>
      <c r="L1613" s="236"/>
      <c r="M1613" s="311">
        <f t="shared" si="208"/>
        <v>0</v>
      </c>
      <c r="N1613" s="236"/>
      <c r="O1613" s="236"/>
      <c r="P1613" s="236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6"/>
      <c r="AF1613" s="236"/>
      <c r="AG1613" s="236"/>
      <c r="AH1613" s="236"/>
      <c r="AI1613" s="236"/>
      <c r="AJ1613" s="236"/>
      <c r="AK1613" s="236"/>
      <c r="AL1613" s="260" t="str">
        <f t="shared" si="210"/>
        <v>нет</v>
      </c>
      <c r="AM1613" s="260" t="str">
        <f t="shared" si="212"/>
        <v>нет</v>
      </c>
      <c r="AN1613" s="260">
        <f t="shared" si="209"/>
        <v>0</v>
      </c>
      <c r="AO1613" s="260" t="e">
        <f t="shared" si="211"/>
        <v>#VALUE!</v>
      </c>
    </row>
    <row r="1614" spans="1:41">
      <c r="A1614" s="264" t="e">
        <f t="shared" si="213"/>
        <v>#VALUE!</v>
      </c>
      <c r="B1614" s="243">
        <v>1611</v>
      </c>
      <c r="C1614" s="244"/>
      <c r="D1614" s="259" t="str">
        <f t="shared" si="206"/>
        <v/>
      </c>
      <c r="E1614" s="236"/>
      <c r="F1614" s="236"/>
      <c r="G1614" s="244"/>
      <c r="H1614" s="259" t="str">
        <f t="shared" si="207"/>
        <v/>
      </c>
      <c r="I1614" s="236"/>
      <c r="J1614" s="236"/>
      <c r="K1614" s="236"/>
      <c r="L1614" s="236"/>
      <c r="M1614" s="311">
        <f t="shared" si="208"/>
        <v>0</v>
      </c>
      <c r="N1614" s="236"/>
      <c r="O1614" s="236"/>
      <c r="P1614" s="236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6"/>
      <c r="AF1614" s="236"/>
      <c r="AG1614" s="236"/>
      <c r="AH1614" s="236"/>
      <c r="AI1614" s="236"/>
      <c r="AJ1614" s="236"/>
      <c r="AK1614" s="236"/>
      <c r="AL1614" s="260" t="str">
        <f t="shared" si="210"/>
        <v>нет</v>
      </c>
      <c r="AM1614" s="260" t="str">
        <f t="shared" si="212"/>
        <v>нет</v>
      </c>
      <c r="AN1614" s="260">
        <f t="shared" si="209"/>
        <v>0</v>
      </c>
      <c r="AO1614" s="260" t="e">
        <f t="shared" si="211"/>
        <v>#VALUE!</v>
      </c>
    </row>
    <row r="1615" spans="1:41">
      <c r="A1615" s="264" t="e">
        <f t="shared" si="213"/>
        <v>#VALUE!</v>
      </c>
      <c r="B1615" s="243">
        <v>1612</v>
      </c>
      <c r="C1615" s="244"/>
      <c r="D1615" s="259" t="str">
        <f t="shared" si="206"/>
        <v/>
      </c>
      <c r="E1615" s="236"/>
      <c r="F1615" s="236"/>
      <c r="G1615" s="244"/>
      <c r="H1615" s="259" t="str">
        <f t="shared" si="207"/>
        <v/>
      </c>
      <c r="I1615" s="236"/>
      <c r="J1615" s="236"/>
      <c r="K1615" s="236"/>
      <c r="L1615" s="236"/>
      <c r="M1615" s="311">
        <f t="shared" si="208"/>
        <v>0</v>
      </c>
      <c r="N1615" s="236"/>
      <c r="O1615" s="236"/>
      <c r="P1615" s="236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6"/>
      <c r="AF1615" s="236"/>
      <c r="AG1615" s="236"/>
      <c r="AH1615" s="236"/>
      <c r="AI1615" s="236"/>
      <c r="AJ1615" s="236"/>
      <c r="AK1615" s="236"/>
      <c r="AL1615" s="260" t="str">
        <f t="shared" si="210"/>
        <v>нет</v>
      </c>
      <c r="AM1615" s="260" t="str">
        <f t="shared" si="212"/>
        <v>нет</v>
      </c>
      <c r="AN1615" s="260">
        <f t="shared" si="209"/>
        <v>0</v>
      </c>
      <c r="AO1615" s="260" t="e">
        <f t="shared" si="211"/>
        <v>#VALUE!</v>
      </c>
    </row>
    <row r="1616" spans="1:41">
      <c r="A1616" s="264" t="e">
        <f t="shared" si="213"/>
        <v>#VALUE!</v>
      </c>
      <c r="B1616" s="243">
        <v>1613</v>
      </c>
      <c r="C1616" s="244"/>
      <c r="D1616" s="259" t="str">
        <f t="shared" si="206"/>
        <v/>
      </c>
      <c r="E1616" s="236"/>
      <c r="F1616" s="236"/>
      <c r="G1616" s="244"/>
      <c r="H1616" s="259" t="str">
        <f t="shared" si="207"/>
        <v/>
      </c>
      <c r="I1616" s="236"/>
      <c r="J1616" s="236"/>
      <c r="K1616" s="236"/>
      <c r="L1616" s="236"/>
      <c r="M1616" s="311">
        <f t="shared" si="208"/>
        <v>0</v>
      </c>
      <c r="N1616" s="236"/>
      <c r="O1616" s="236"/>
      <c r="P1616" s="236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6"/>
      <c r="AF1616" s="236"/>
      <c r="AG1616" s="236"/>
      <c r="AH1616" s="236"/>
      <c r="AI1616" s="236"/>
      <c r="AJ1616" s="236"/>
      <c r="AK1616" s="236"/>
      <c r="AL1616" s="260" t="str">
        <f t="shared" si="210"/>
        <v>нет</v>
      </c>
      <c r="AM1616" s="260" t="str">
        <f t="shared" si="212"/>
        <v>нет</v>
      </c>
      <c r="AN1616" s="260">
        <f t="shared" si="209"/>
        <v>0</v>
      </c>
      <c r="AO1616" s="260" t="e">
        <f t="shared" si="211"/>
        <v>#VALUE!</v>
      </c>
    </row>
    <row r="1617" spans="1:41">
      <c r="A1617" s="264" t="e">
        <f t="shared" si="213"/>
        <v>#VALUE!</v>
      </c>
      <c r="B1617" s="243">
        <v>1614</v>
      </c>
      <c r="C1617" s="244"/>
      <c r="D1617" s="259" t="str">
        <f t="shared" si="206"/>
        <v/>
      </c>
      <c r="E1617" s="236"/>
      <c r="F1617" s="236"/>
      <c r="G1617" s="244"/>
      <c r="H1617" s="259" t="str">
        <f t="shared" si="207"/>
        <v/>
      </c>
      <c r="I1617" s="236"/>
      <c r="J1617" s="236"/>
      <c r="K1617" s="236"/>
      <c r="L1617" s="236"/>
      <c r="M1617" s="311">
        <f t="shared" si="208"/>
        <v>0</v>
      </c>
      <c r="N1617" s="236"/>
      <c r="O1617" s="236"/>
      <c r="P1617" s="236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6"/>
      <c r="AF1617" s="236"/>
      <c r="AG1617" s="236"/>
      <c r="AH1617" s="236"/>
      <c r="AI1617" s="236"/>
      <c r="AJ1617" s="236"/>
      <c r="AK1617" s="236"/>
      <c r="AL1617" s="260" t="str">
        <f t="shared" si="210"/>
        <v>нет</v>
      </c>
      <c r="AM1617" s="260" t="str">
        <f t="shared" si="212"/>
        <v>нет</v>
      </c>
      <c r="AN1617" s="260">
        <f t="shared" si="209"/>
        <v>0</v>
      </c>
      <c r="AO1617" s="260" t="e">
        <f t="shared" si="211"/>
        <v>#VALUE!</v>
      </c>
    </row>
    <row r="1618" spans="1:41">
      <c r="A1618" s="264" t="e">
        <f t="shared" si="213"/>
        <v>#VALUE!</v>
      </c>
      <c r="B1618" s="243">
        <v>1615</v>
      </c>
      <c r="C1618" s="244"/>
      <c r="D1618" s="259" t="str">
        <f t="shared" si="206"/>
        <v/>
      </c>
      <c r="E1618" s="236"/>
      <c r="F1618" s="236"/>
      <c r="G1618" s="244"/>
      <c r="H1618" s="259" t="str">
        <f t="shared" si="207"/>
        <v/>
      </c>
      <c r="I1618" s="236"/>
      <c r="J1618" s="236"/>
      <c r="K1618" s="236"/>
      <c r="L1618" s="236"/>
      <c r="M1618" s="311">
        <f t="shared" si="208"/>
        <v>0</v>
      </c>
      <c r="N1618" s="236"/>
      <c r="O1618" s="236"/>
      <c r="P1618" s="236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6"/>
      <c r="AF1618" s="236"/>
      <c r="AG1618" s="236"/>
      <c r="AH1618" s="236"/>
      <c r="AI1618" s="236"/>
      <c r="AJ1618" s="236"/>
      <c r="AK1618" s="236"/>
      <c r="AL1618" s="260" t="str">
        <f t="shared" si="210"/>
        <v>нет</v>
      </c>
      <c r="AM1618" s="260" t="str">
        <f t="shared" si="212"/>
        <v>нет</v>
      </c>
      <c r="AN1618" s="260">
        <f t="shared" si="209"/>
        <v>0</v>
      </c>
      <c r="AO1618" s="260" t="e">
        <f t="shared" si="211"/>
        <v>#VALUE!</v>
      </c>
    </row>
    <row r="1619" spans="1:41">
      <c r="A1619" s="264" t="e">
        <f t="shared" si="213"/>
        <v>#VALUE!</v>
      </c>
      <c r="B1619" s="243">
        <v>1616</v>
      </c>
      <c r="C1619" s="244"/>
      <c r="D1619" s="259" t="str">
        <f t="shared" si="206"/>
        <v/>
      </c>
      <c r="E1619" s="236"/>
      <c r="F1619" s="236"/>
      <c r="G1619" s="244"/>
      <c r="H1619" s="259" t="str">
        <f t="shared" si="207"/>
        <v/>
      </c>
      <c r="I1619" s="236"/>
      <c r="J1619" s="236"/>
      <c r="K1619" s="236"/>
      <c r="L1619" s="236"/>
      <c r="M1619" s="311">
        <f t="shared" si="208"/>
        <v>0</v>
      </c>
      <c r="N1619" s="236"/>
      <c r="O1619" s="236"/>
      <c r="P1619" s="236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6"/>
      <c r="AF1619" s="236"/>
      <c r="AG1619" s="236"/>
      <c r="AH1619" s="236"/>
      <c r="AI1619" s="236"/>
      <c r="AJ1619" s="236"/>
      <c r="AK1619" s="236"/>
      <c r="AL1619" s="260" t="str">
        <f t="shared" si="210"/>
        <v>нет</v>
      </c>
      <c r="AM1619" s="260" t="str">
        <f t="shared" si="212"/>
        <v>нет</v>
      </c>
      <c r="AN1619" s="260">
        <f t="shared" si="209"/>
        <v>0</v>
      </c>
      <c r="AO1619" s="260" t="e">
        <f t="shared" si="211"/>
        <v>#VALUE!</v>
      </c>
    </row>
    <row r="1620" spans="1:41">
      <c r="A1620" s="264" t="e">
        <f t="shared" si="213"/>
        <v>#VALUE!</v>
      </c>
      <c r="B1620" s="243">
        <v>1617</v>
      </c>
      <c r="C1620" s="244"/>
      <c r="D1620" s="259" t="str">
        <f t="shared" si="206"/>
        <v/>
      </c>
      <c r="E1620" s="236"/>
      <c r="F1620" s="236"/>
      <c r="G1620" s="244"/>
      <c r="H1620" s="259" t="str">
        <f t="shared" si="207"/>
        <v/>
      </c>
      <c r="I1620" s="236"/>
      <c r="J1620" s="236"/>
      <c r="K1620" s="236"/>
      <c r="L1620" s="236"/>
      <c r="M1620" s="311">
        <f t="shared" si="208"/>
        <v>0</v>
      </c>
      <c r="N1620" s="236"/>
      <c r="O1620" s="236"/>
      <c r="P1620" s="236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6"/>
      <c r="AF1620" s="236"/>
      <c r="AG1620" s="236"/>
      <c r="AH1620" s="236"/>
      <c r="AI1620" s="236"/>
      <c r="AJ1620" s="236"/>
      <c r="AK1620" s="236"/>
      <c r="AL1620" s="260" t="str">
        <f t="shared" si="210"/>
        <v>нет</v>
      </c>
      <c r="AM1620" s="260" t="str">
        <f t="shared" si="212"/>
        <v>нет</v>
      </c>
      <c r="AN1620" s="260">
        <f t="shared" si="209"/>
        <v>0</v>
      </c>
      <c r="AO1620" s="260" t="e">
        <f t="shared" si="211"/>
        <v>#VALUE!</v>
      </c>
    </row>
    <row r="1621" spans="1:41">
      <c r="A1621" s="264" t="e">
        <f t="shared" si="213"/>
        <v>#VALUE!</v>
      </c>
      <c r="B1621" s="243">
        <v>1618</v>
      </c>
      <c r="C1621" s="244"/>
      <c r="D1621" s="259" t="str">
        <f t="shared" si="206"/>
        <v/>
      </c>
      <c r="E1621" s="236"/>
      <c r="F1621" s="236"/>
      <c r="G1621" s="244"/>
      <c r="H1621" s="259" t="str">
        <f t="shared" si="207"/>
        <v/>
      </c>
      <c r="I1621" s="236"/>
      <c r="J1621" s="236"/>
      <c r="K1621" s="236"/>
      <c r="L1621" s="236"/>
      <c r="M1621" s="311">
        <f t="shared" si="208"/>
        <v>0</v>
      </c>
      <c r="N1621" s="236"/>
      <c r="O1621" s="236"/>
      <c r="P1621" s="236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6"/>
      <c r="AF1621" s="236"/>
      <c r="AG1621" s="236"/>
      <c r="AH1621" s="236"/>
      <c r="AI1621" s="236"/>
      <c r="AJ1621" s="236"/>
      <c r="AK1621" s="236"/>
      <c r="AL1621" s="260" t="str">
        <f t="shared" si="210"/>
        <v>нет</v>
      </c>
      <c r="AM1621" s="260" t="str">
        <f t="shared" si="212"/>
        <v>нет</v>
      </c>
      <c r="AN1621" s="260">
        <f t="shared" si="209"/>
        <v>0</v>
      </c>
      <c r="AO1621" s="260" t="e">
        <f t="shared" si="211"/>
        <v>#VALUE!</v>
      </c>
    </row>
    <row r="1622" spans="1:41">
      <c r="A1622" s="264" t="e">
        <f t="shared" si="213"/>
        <v>#VALUE!</v>
      </c>
      <c r="B1622" s="243">
        <v>1619</v>
      </c>
      <c r="C1622" s="244"/>
      <c r="D1622" s="259" t="str">
        <f t="shared" si="206"/>
        <v/>
      </c>
      <c r="E1622" s="236"/>
      <c r="F1622" s="236"/>
      <c r="G1622" s="244"/>
      <c r="H1622" s="259" t="str">
        <f t="shared" si="207"/>
        <v/>
      </c>
      <c r="I1622" s="236"/>
      <c r="J1622" s="236"/>
      <c r="K1622" s="236"/>
      <c r="L1622" s="236"/>
      <c r="M1622" s="311">
        <f t="shared" si="208"/>
        <v>0</v>
      </c>
      <c r="N1622" s="236"/>
      <c r="O1622" s="236"/>
      <c r="P1622" s="236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6"/>
      <c r="AF1622" s="236"/>
      <c r="AG1622" s="236"/>
      <c r="AH1622" s="236"/>
      <c r="AI1622" s="236"/>
      <c r="AJ1622" s="236"/>
      <c r="AK1622" s="236"/>
      <c r="AL1622" s="260" t="str">
        <f t="shared" si="210"/>
        <v>нет</v>
      </c>
      <c r="AM1622" s="260" t="str">
        <f t="shared" si="212"/>
        <v>нет</v>
      </c>
      <c r="AN1622" s="260">
        <f t="shared" si="209"/>
        <v>0</v>
      </c>
      <c r="AO1622" s="260" t="e">
        <f t="shared" si="211"/>
        <v>#VALUE!</v>
      </c>
    </row>
    <row r="1623" spans="1:41">
      <c r="A1623" s="264" t="e">
        <f t="shared" si="213"/>
        <v>#VALUE!</v>
      </c>
      <c r="B1623" s="243">
        <v>1620</v>
      </c>
      <c r="C1623" s="244"/>
      <c r="D1623" s="259" t="str">
        <f t="shared" si="206"/>
        <v/>
      </c>
      <c r="E1623" s="236"/>
      <c r="F1623" s="236"/>
      <c r="G1623" s="244"/>
      <c r="H1623" s="259" t="str">
        <f t="shared" si="207"/>
        <v/>
      </c>
      <c r="I1623" s="236"/>
      <c r="J1623" s="236"/>
      <c r="K1623" s="236"/>
      <c r="L1623" s="236"/>
      <c r="M1623" s="311">
        <f t="shared" si="208"/>
        <v>0</v>
      </c>
      <c r="N1623" s="236"/>
      <c r="O1623" s="236"/>
      <c r="P1623" s="236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6"/>
      <c r="AF1623" s="236"/>
      <c r="AG1623" s="236"/>
      <c r="AH1623" s="236"/>
      <c r="AI1623" s="236"/>
      <c r="AJ1623" s="236"/>
      <c r="AK1623" s="236"/>
      <c r="AL1623" s="260" t="str">
        <f t="shared" si="210"/>
        <v>нет</v>
      </c>
      <c r="AM1623" s="260" t="str">
        <f t="shared" si="212"/>
        <v>нет</v>
      </c>
      <c r="AN1623" s="260">
        <f t="shared" si="209"/>
        <v>0</v>
      </c>
      <c r="AO1623" s="260" t="e">
        <f t="shared" si="211"/>
        <v>#VALUE!</v>
      </c>
    </row>
    <row r="1624" spans="1:41">
      <c r="A1624" s="264" t="e">
        <f t="shared" si="213"/>
        <v>#VALUE!</v>
      </c>
      <c r="B1624" s="243">
        <v>1621</v>
      </c>
      <c r="C1624" s="244"/>
      <c r="D1624" s="259" t="str">
        <f t="shared" si="206"/>
        <v/>
      </c>
      <c r="E1624" s="236"/>
      <c r="F1624" s="236"/>
      <c r="G1624" s="244"/>
      <c r="H1624" s="259" t="str">
        <f t="shared" si="207"/>
        <v/>
      </c>
      <c r="I1624" s="236"/>
      <c r="J1624" s="236"/>
      <c r="K1624" s="236"/>
      <c r="L1624" s="236"/>
      <c r="M1624" s="311">
        <f t="shared" si="208"/>
        <v>0</v>
      </c>
      <c r="N1624" s="236"/>
      <c r="O1624" s="236"/>
      <c r="P1624" s="236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6"/>
      <c r="AF1624" s="236"/>
      <c r="AG1624" s="236"/>
      <c r="AH1624" s="236"/>
      <c r="AI1624" s="236"/>
      <c r="AJ1624" s="236"/>
      <c r="AK1624" s="236"/>
      <c r="AL1624" s="260" t="str">
        <f t="shared" si="210"/>
        <v>нет</v>
      </c>
      <c r="AM1624" s="260" t="str">
        <f t="shared" si="212"/>
        <v>нет</v>
      </c>
      <c r="AN1624" s="260">
        <f t="shared" si="209"/>
        <v>0</v>
      </c>
      <c r="AO1624" s="260" t="e">
        <f t="shared" si="211"/>
        <v>#VALUE!</v>
      </c>
    </row>
    <row r="1625" spans="1:41">
      <c r="A1625" s="264" t="e">
        <f t="shared" si="213"/>
        <v>#VALUE!</v>
      </c>
      <c r="B1625" s="243">
        <v>1622</v>
      </c>
      <c r="C1625" s="244"/>
      <c r="D1625" s="259" t="str">
        <f t="shared" si="206"/>
        <v/>
      </c>
      <c r="E1625" s="236"/>
      <c r="F1625" s="236"/>
      <c r="G1625" s="244"/>
      <c r="H1625" s="259" t="str">
        <f t="shared" si="207"/>
        <v/>
      </c>
      <c r="I1625" s="236"/>
      <c r="J1625" s="236"/>
      <c r="K1625" s="236"/>
      <c r="L1625" s="236"/>
      <c r="M1625" s="311">
        <f t="shared" si="208"/>
        <v>0</v>
      </c>
      <c r="N1625" s="236"/>
      <c r="O1625" s="236"/>
      <c r="P1625" s="236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6"/>
      <c r="AF1625" s="236"/>
      <c r="AG1625" s="236"/>
      <c r="AH1625" s="236"/>
      <c r="AI1625" s="236"/>
      <c r="AJ1625" s="236"/>
      <c r="AK1625" s="236"/>
      <c r="AL1625" s="260" t="str">
        <f t="shared" si="210"/>
        <v>нет</v>
      </c>
      <c r="AM1625" s="260" t="str">
        <f t="shared" si="212"/>
        <v>нет</v>
      </c>
      <c r="AN1625" s="260">
        <f t="shared" si="209"/>
        <v>0</v>
      </c>
      <c r="AO1625" s="260" t="e">
        <f t="shared" si="211"/>
        <v>#VALUE!</v>
      </c>
    </row>
    <row r="1626" spans="1:41">
      <c r="A1626" s="264" t="e">
        <f t="shared" si="213"/>
        <v>#VALUE!</v>
      </c>
      <c r="B1626" s="243">
        <v>1623</v>
      </c>
      <c r="C1626" s="244"/>
      <c r="D1626" s="259" t="str">
        <f t="shared" si="206"/>
        <v/>
      </c>
      <c r="E1626" s="236"/>
      <c r="F1626" s="236"/>
      <c r="G1626" s="244"/>
      <c r="H1626" s="259" t="str">
        <f t="shared" si="207"/>
        <v/>
      </c>
      <c r="I1626" s="236"/>
      <c r="J1626" s="236"/>
      <c r="K1626" s="236"/>
      <c r="L1626" s="236"/>
      <c r="M1626" s="311">
        <f t="shared" si="208"/>
        <v>0</v>
      </c>
      <c r="N1626" s="236"/>
      <c r="O1626" s="236"/>
      <c r="P1626" s="236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6"/>
      <c r="AF1626" s="236"/>
      <c r="AG1626" s="236"/>
      <c r="AH1626" s="236"/>
      <c r="AI1626" s="236"/>
      <c r="AJ1626" s="236"/>
      <c r="AK1626" s="236"/>
      <c r="AL1626" s="260" t="str">
        <f t="shared" si="210"/>
        <v>нет</v>
      </c>
      <c r="AM1626" s="260" t="str">
        <f t="shared" si="212"/>
        <v>нет</v>
      </c>
      <c r="AN1626" s="260">
        <f t="shared" si="209"/>
        <v>0</v>
      </c>
      <c r="AO1626" s="260" t="e">
        <f t="shared" si="211"/>
        <v>#VALUE!</v>
      </c>
    </row>
    <row r="1627" spans="1:41">
      <c r="A1627" s="264" t="e">
        <f t="shared" si="213"/>
        <v>#VALUE!</v>
      </c>
      <c r="B1627" s="243">
        <v>1624</v>
      </c>
      <c r="C1627" s="244"/>
      <c r="D1627" s="259" t="str">
        <f t="shared" si="206"/>
        <v/>
      </c>
      <c r="E1627" s="236"/>
      <c r="F1627" s="236"/>
      <c r="G1627" s="244"/>
      <c r="H1627" s="259" t="str">
        <f t="shared" si="207"/>
        <v/>
      </c>
      <c r="I1627" s="236"/>
      <c r="J1627" s="236"/>
      <c r="K1627" s="236"/>
      <c r="L1627" s="236"/>
      <c r="M1627" s="311">
        <f t="shared" si="208"/>
        <v>0</v>
      </c>
      <c r="N1627" s="236"/>
      <c r="O1627" s="236"/>
      <c r="P1627" s="236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6"/>
      <c r="AF1627" s="236"/>
      <c r="AG1627" s="236"/>
      <c r="AH1627" s="236"/>
      <c r="AI1627" s="236"/>
      <c r="AJ1627" s="236"/>
      <c r="AK1627" s="236"/>
      <c r="AL1627" s="260" t="str">
        <f t="shared" si="210"/>
        <v>нет</v>
      </c>
      <c r="AM1627" s="260" t="str">
        <f t="shared" si="212"/>
        <v>нет</v>
      </c>
      <c r="AN1627" s="260">
        <f t="shared" si="209"/>
        <v>0</v>
      </c>
      <c r="AO1627" s="260" t="e">
        <f t="shared" si="211"/>
        <v>#VALUE!</v>
      </c>
    </row>
    <row r="1628" spans="1:41">
      <c r="A1628" s="264" t="e">
        <f t="shared" si="213"/>
        <v>#VALUE!</v>
      </c>
      <c r="B1628" s="243">
        <v>1625</v>
      </c>
      <c r="C1628" s="244"/>
      <c r="D1628" s="259" t="str">
        <f t="shared" si="206"/>
        <v/>
      </c>
      <c r="E1628" s="236"/>
      <c r="F1628" s="236"/>
      <c r="G1628" s="244"/>
      <c r="H1628" s="259" t="str">
        <f t="shared" si="207"/>
        <v/>
      </c>
      <c r="I1628" s="236"/>
      <c r="J1628" s="236"/>
      <c r="K1628" s="236"/>
      <c r="L1628" s="236"/>
      <c r="M1628" s="311">
        <f t="shared" si="208"/>
        <v>0</v>
      </c>
      <c r="N1628" s="236"/>
      <c r="O1628" s="236"/>
      <c r="P1628" s="236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6"/>
      <c r="AF1628" s="236"/>
      <c r="AG1628" s="236"/>
      <c r="AH1628" s="236"/>
      <c r="AI1628" s="236"/>
      <c r="AJ1628" s="236"/>
      <c r="AK1628" s="236"/>
      <c r="AL1628" s="260" t="str">
        <f t="shared" si="210"/>
        <v>нет</v>
      </c>
      <c r="AM1628" s="260" t="str">
        <f t="shared" si="212"/>
        <v>нет</v>
      </c>
      <c r="AN1628" s="260">
        <f t="shared" si="209"/>
        <v>0</v>
      </c>
      <c r="AO1628" s="260" t="e">
        <f t="shared" si="211"/>
        <v>#VALUE!</v>
      </c>
    </row>
    <row r="1629" spans="1:41">
      <c r="A1629" s="264" t="e">
        <f t="shared" si="213"/>
        <v>#VALUE!</v>
      </c>
      <c r="B1629" s="243">
        <v>1626</v>
      </c>
      <c r="C1629" s="244"/>
      <c r="D1629" s="259" t="str">
        <f t="shared" si="206"/>
        <v/>
      </c>
      <c r="E1629" s="236"/>
      <c r="F1629" s="236"/>
      <c r="G1629" s="244"/>
      <c r="H1629" s="259" t="str">
        <f t="shared" si="207"/>
        <v/>
      </c>
      <c r="I1629" s="236"/>
      <c r="J1629" s="236"/>
      <c r="K1629" s="236"/>
      <c r="L1629" s="236"/>
      <c r="M1629" s="311">
        <f t="shared" si="208"/>
        <v>0</v>
      </c>
      <c r="N1629" s="236"/>
      <c r="O1629" s="236"/>
      <c r="P1629" s="236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6"/>
      <c r="AF1629" s="236"/>
      <c r="AG1629" s="236"/>
      <c r="AH1629" s="236"/>
      <c r="AI1629" s="236"/>
      <c r="AJ1629" s="236"/>
      <c r="AK1629" s="236"/>
      <c r="AL1629" s="260" t="str">
        <f t="shared" si="210"/>
        <v>нет</v>
      </c>
      <c r="AM1629" s="260" t="str">
        <f t="shared" si="212"/>
        <v>нет</v>
      </c>
      <c r="AN1629" s="260">
        <f t="shared" si="209"/>
        <v>0</v>
      </c>
      <c r="AO1629" s="260" t="e">
        <f t="shared" si="211"/>
        <v>#VALUE!</v>
      </c>
    </row>
    <row r="1630" spans="1:41">
      <c r="A1630" s="264" t="e">
        <f t="shared" si="213"/>
        <v>#VALUE!</v>
      </c>
      <c r="B1630" s="243">
        <v>1627</v>
      </c>
      <c r="C1630" s="244"/>
      <c r="D1630" s="259" t="str">
        <f t="shared" si="206"/>
        <v/>
      </c>
      <c r="E1630" s="236"/>
      <c r="F1630" s="236"/>
      <c r="G1630" s="244"/>
      <c r="H1630" s="259" t="str">
        <f t="shared" si="207"/>
        <v/>
      </c>
      <c r="I1630" s="236"/>
      <c r="J1630" s="236"/>
      <c r="K1630" s="236"/>
      <c r="L1630" s="236"/>
      <c r="M1630" s="311">
        <f t="shared" si="208"/>
        <v>0</v>
      </c>
      <c r="N1630" s="236"/>
      <c r="O1630" s="236"/>
      <c r="P1630" s="236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6"/>
      <c r="AF1630" s="236"/>
      <c r="AG1630" s="236"/>
      <c r="AH1630" s="236"/>
      <c r="AI1630" s="236"/>
      <c r="AJ1630" s="236"/>
      <c r="AK1630" s="236"/>
      <c r="AL1630" s="260" t="str">
        <f t="shared" si="210"/>
        <v>нет</v>
      </c>
      <c r="AM1630" s="260" t="str">
        <f t="shared" si="212"/>
        <v>нет</v>
      </c>
      <c r="AN1630" s="260">
        <f t="shared" si="209"/>
        <v>0</v>
      </c>
      <c r="AO1630" s="260" t="e">
        <f t="shared" si="211"/>
        <v>#VALUE!</v>
      </c>
    </row>
    <row r="1631" spans="1:41">
      <c r="A1631" s="264" t="e">
        <f t="shared" si="213"/>
        <v>#VALUE!</v>
      </c>
      <c r="B1631" s="243">
        <v>1628</v>
      </c>
      <c r="C1631" s="244"/>
      <c r="D1631" s="259" t="str">
        <f t="shared" si="206"/>
        <v/>
      </c>
      <c r="E1631" s="236"/>
      <c r="F1631" s="236"/>
      <c r="G1631" s="244"/>
      <c r="H1631" s="259" t="str">
        <f t="shared" si="207"/>
        <v/>
      </c>
      <c r="I1631" s="236"/>
      <c r="J1631" s="236"/>
      <c r="K1631" s="236"/>
      <c r="L1631" s="236"/>
      <c r="M1631" s="311">
        <f t="shared" si="208"/>
        <v>0</v>
      </c>
      <c r="N1631" s="236"/>
      <c r="O1631" s="236"/>
      <c r="P1631" s="236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6"/>
      <c r="AF1631" s="236"/>
      <c r="AG1631" s="236"/>
      <c r="AH1631" s="236"/>
      <c r="AI1631" s="236"/>
      <c r="AJ1631" s="236"/>
      <c r="AK1631" s="236"/>
      <c r="AL1631" s="260" t="str">
        <f t="shared" si="210"/>
        <v>нет</v>
      </c>
      <c r="AM1631" s="260" t="str">
        <f t="shared" si="212"/>
        <v>нет</v>
      </c>
      <c r="AN1631" s="260">
        <f t="shared" si="209"/>
        <v>0</v>
      </c>
      <c r="AO1631" s="260" t="e">
        <f t="shared" si="211"/>
        <v>#VALUE!</v>
      </c>
    </row>
    <row r="1632" spans="1:41">
      <c r="A1632" s="264" t="e">
        <f t="shared" si="213"/>
        <v>#VALUE!</v>
      </c>
      <c r="B1632" s="243">
        <v>1629</v>
      </c>
      <c r="C1632" s="244"/>
      <c r="D1632" s="259" t="str">
        <f t="shared" si="206"/>
        <v/>
      </c>
      <c r="E1632" s="236"/>
      <c r="F1632" s="236"/>
      <c r="G1632" s="244"/>
      <c r="H1632" s="259" t="str">
        <f t="shared" si="207"/>
        <v/>
      </c>
      <c r="I1632" s="236"/>
      <c r="J1632" s="236"/>
      <c r="K1632" s="236"/>
      <c r="L1632" s="236"/>
      <c r="M1632" s="311">
        <f t="shared" si="208"/>
        <v>0</v>
      </c>
      <c r="N1632" s="236"/>
      <c r="O1632" s="236"/>
      <c r="P1632" s="236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6"/>
      <c r="AF1632" s="236"/>
      <c r="AG1632" s="236"/>
      <c r="AH1632" s="236"/>
      <c r="AI1632" s="236"/>
      <c r="AJ1632" s="236"/>
      <c r="AK1632" s="236"/>
      <c r="AL1632" s="260" t="str">
        <f t="shared" si="210"/>
        <v>нет</v>
      </c>
      <c r="AM1632" s="260" t="str">
        <f t="shared" si="212"/>
        <v>нет</v>
      </c>
      <c r="AN1632" s="260">
        <f t="shared" si="209"/>
        <v>0</v>
      </c>
      <c r="AO1632" s="260" t="e">
        <f t="shared" si="211"/>
        <v>#VALUE!</v>
      </c>
    </row>
    <row r="1633" spans="1:41">
      <c r="A1633" s="264" t="e">
        <f t="shared" si="213"/>
        <v>#VALUE!</v>
      </c>
      <c r="B1633" s="243">
        <v>1630</v>
      </c>
      <c r="C1633" s="244"/>
      <c r="D1633" s="259" t="str">
        <f t="shared" si="206"/>
        <v/>
      </c>
      <c r="E1633" s="236"/>
      <c r="F1633" s="236"/>
      <c r="G1633" s="244"/>
      <c r="H1633" s="259" t="str">
        <f t="shared" si="207"/>
        <v/>
      </c>
      <c r="I1633" s="236"/>
      <c r="J1633" s="236"/>
      <c r="K1633" s="236"/>
      <c r="L1633" s="236"/>
      <c r="M1633" s="311">
        <f t="shared" si="208"/>
        <v>0</v>
      </c>
      <c r="N1633" s="236"/>
      <c r="O1633" s="236"/>
      <c r="P1633" s="236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6"/>
      <c r="AF1633" s="236"/>
      <c r="AG1633" s="236"/>
      <c r="AH1633" s="236"/>
      <c r="AI1633" s="236"/>
      <c r="AJ1633" s="236"/>
      <c r="AK1633" s="236"/>
      <c r="AL1633" s="260" t="str">
        <f t="shared" si="210"/>
        <v>нет</v>
      </c>
      <c r="AM1633" s="260" t="str">
        <f t="shared" si="212"/>
        <v>нет</v>
      </c>
      <c r="AN1633" s="260">
        <f t="shared" si="209"/>
        <v>0</v>
      </c>
      <c r="AO1633" s="260" t="e">
        <f t="shared" si="211"/>
        <v>#VALUE!</v>
      </c>
    </row>
    <row r="1634" spans="1:41">
      <c r="A1634" s="264" t="e">
        <f t="shared" si="213"/>
        <v>#VALUE!</v>
      </c>
      <c r="B1634" s="243">
        <v>1631</v>
      </c>
      <c r="C1634" s="244"/>
      <c r="D1634" s="259" t="str">
        <f t="shared" si="206"/>
        <v/>
      </c>
      <c r="E1634" s="236"/>
      <c r="F1634" s="236"/>
      <c r="G1634" s="244"/>
      <c r="H1634" s="259" t="str">
        <f t="shared" si="207"/>
        <v/>
      </c>
      <c r="I1634" s="236"/>
      <c r="J1634" s="236"/>
      <c r="K1634" s="236"/>
      <c r="L1634" s="236"/>
      <c r="M1634" s="311">
        <f t="shared" si="208"/>
        <v>0</v>
      </c>
      <c r="N1634" s="236"/>
      <c r="O1634" s="236"/>
      <c r="P1634" s="236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6"/>
      <c r="AF1634" s="236"/>
      <c r="AG1634" s="236"/>
      <c r="AH1634" s="236"/>
      <c r="AI1634" s="236"/>
      <c r="AJ1634" s="236"/>
      <c r="AK1634" s="236"/>
      <c r="AL1634" s="260" t="str">
        <f t="shared" si="210"/>
        <v>нет</v>
      </c>
      <c r="AM1634" s="260" t="str">
        <f t="shared" si="212"/>
        <v>нет</v>
      </c>
      <c r="AN1634" s="260">
        <f t="shared" si="209"/>
        <v>0</v>
      </c>
      <c r="AO1634" s="260" t="e">
        <f t="shared" si="211"/>
        <v>#VALUE!</v>
      </c>
    </row>
    <row r="1635" spans="1:41">
      <c r="A1635" s="264" t="e">
        <f t="shared" si="213"/>
        <v>#VALUE!</v>
      </c>
      <c r="B1635" s="243">
        <v>1632</v>
      </c>
      <c r="C1635" s="244"/>
      <c r="D1635" s="259" t="str">
        <f t="shared" si="206"/>
        <v/>
      </c>
      <c r="E1635" s="236"/>
      <c r="F1635" s="236"/>
      <c r="G1635" s="244"/>
      <c r="H1635" s="259" t="str">
        <f t="shared" si="207"/>
        <v/>
      </c>
      <c r="I1635" s="236"/>
      <c r="J1635" s="236"/>
      <c r="K1635" s="236"/>
      <c r="L1635" s="236"/>
      <c r="M1635" s="311">
        <f t="shared" si="208"/>
        <v>0</v>
      </c>
      <c r="N1635" s="236"/>
      <c r="O1635" s="236"/>
      <c r="P1635" s="236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6"/>
      <c r="AF1635" s="236"/>
      <c r="AG1635" s="236"/>
      <c r="AH1635" s="236"/>
      <c r="AI1635" s="236"/>
      <c r="AJ1635" s="236"/>
      <c r="AK1635" s="236"/>
      <c r="AL1635" s="260" t="str">
        <f t="shared" si="210"/>
        <v>нет</v>
      </c>
      <c r="AM1635" s="260" t="str">
        <f t="shared" si="212"/>
        <v>нет</v>
      </c>
      <c r="AN1635" s="260">
        <f t="shared" si="209"/>
        <v>0</v>
      </c>
      <c r="AO1635" s="260" t="e">
        <f t="shared" si="211"/>
        <v>#VALUE!</v>
      </c>
    </row>
    <row r="1636" spans="1:41">
      <c r="A1636" s="264" t="e">
        <f t="shared" si="213"/>
        <v>#VALUE!</v>
      </c>
      <c r="B1636" s="243">
        <v>1633</v>
      </c>
      <c r="C1636" s="244"/>
      <c r="D1636" s="259" t="str">
        <f t="shared" si="206"/>
        <v/>
      </c>
      <c r="E1636" s="236"/>
      <c r="F1636" s="236"/>
      <c r="G1636" s="244"/>
      <c r="H1636" s="259" t="str">
        <f t="shared" si="207"/>
        <v/>
      </c>
      <c r="I1636" s="236"/>
      <c r="J1636" s="236"/>
      <c r="K1636" s="236"/>
      <c r="L1636" s="236"/>
      <c r="M1636" s="311">
        <f t="shared" si="208"/>
        <v>0</v>
      </c>
      <c r="N1636" s="236"/>
      <c r="O1636" s="236"/>
      <c r="P1636" s="236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6"/>
      <c r="AF1636" s="236"/>
      <c r="AG1636" s="236"/>
      <c r="AH1636" s="236"/>
      <c r="AI1636" s="236"/>
      <c r="AJ1636" s="236"/>
      <c r="AK1636" s="236"/>
      <c r="AL1636" s="260" t="str">
        <f t="shared" si="210"/>
        <v>нет</v>
      </c>
      <c r="AM1636" s="260" t="str">
        <f t="shared" si="212"/>
        <v>нет</v>
      </c>
      <c r="AN1636" s="260">
        <f t="shared" si="209"/>
        <v>0</v>
      </c>
      <c r="AO1636" s="260" t="e">
        <f t="shared" si="211"/>
        <v>#VALUE!</v>
      </c>
    </row>
    <row r="1637" spans="1:41">
      <c r="A1637" s="264" t="e">
        <f t="shared" si="213"/>
        <v>#VALUE!</v>
      </c>
      <c r="B1637" s="243">
        <v>1634</v>
      </c>
      <c r="C1637" s="244"/>
      <c r="D1637" s="259" t="str">
        <f t="shared" si="206"/>
        <v/>
      </c>
      <c r="E1637" s="236"/>
      <c r="F1637" s="236"/>
      <c r="G1637" s="244"/>
      <c r="H1637" s="259" t="str">
        <f t="shared" si="207"/>
        <v/>
      </c>
      <c r="I1637" s="236"/>
      <c r="J1637" s="236"/>
      <c r="K1637" s="236"/>
      <c r="L1637" s="236"/>
      <c r="M1637" s="311">
        <f t="shared" si="208"/>
        <v>0</v>
      </c>
      <c r="N1637" s="236"/>
      <c r="O1637" s="236"/>
      <c r="P1637" s="236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6"/>
      <c r="AF1637" s="236"/>
      <c r="AG1637" s="236"/>
      <c r="AH1637" s="236"/>
      <c r="AI1637" s="236"/>
      <c r="AJ1637" s="236"/>
      <c r="AK1637" s="236"/>
      <c r="AL1637" s="260" t="str">
        <f t="shared" si="210"/>
        <v>нет</v>
      </c>
      <c r="AM1637" s="260" t="str">
        <f t="shared" si="212"/>
        <v>нет</v>
      </c>
      <c r="AN1637" s="260">
        <f t="shared" si="209"/>
        <v>0</v>
      </c>
      <c r="AO1637" s="260" t="e">
        <f t="shared" si="211"/>
        <v>#VALUE!</v>
      </c>
    </row>
    <row r="1638" spans="1:41">
      <c r="A1638" s="264" t="e">
        <f t="shared" si="213"/>
        <v>#VALUE!</v>
      </c>
      <c r="B1638" s="243">
        <v>1635</v>
      </c>
      <c r="C1638" s="244"/>
      <c r="D1638" s="259" t="str">
        <f t="shared" si="206"/>
        <v/>
      </c>
      <c r="E1638" s="236"/>
      <c r="F1638" s="236"/>
      <c r="G1638" s="244"/>
      <c r="H1638" s="259" t="str">
        <f t="shared" si="207"/>
        <v/>
      </c>
      <c r="I1638" s="236"/>
      <c r="J1638" s="236"/>
      <c r="K1638" s="236"/>
      <c r="L1638" s="236"/>
      <c r="M1638" s="311">
        <f t="shared" si="208"/>
        <v>0</v>
      </c>
      <c r="N1638" s="236"/>
      <c r="O1638" s="236"/>
      <c r="P1638" s="236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6"/>
      <c r="AF1638" s="236"/>
      <c r="AG1638" s="236"/>
      <c r="AH1638" s="236"/>
      <c r="AI1638" s="236"/>
      <c r="AJ1638" s="236"/>
      <c r="AK1638" s="236"/>
      <c r="AL1638" s="260" t="str">
        <f t="shared" si="210"/>
        <v>нет</v>
      </c>
      <c r="AM1638" s="260" t="str">
        <f t="shared" si="212"/>
        <v>нет</v>
      </c>
      <c r="AN1638" s="260">
        <f t="shared" si="209"/>
        <v>0</v>
      </c>
      <c r="AO1638" s="260" t="e">
        <f t="shared" si="211"/>
        <v>#VALUE!</v>
      </c>
    </row>
    <row r="1639" spans="1:41">
      <c r="A1639" s="264" t="e">
        <f t="shared" si="213"/>
        <v>#VALUE!</v>
      </c>
      <c r="B1639" s="243">
        <v>1636</v>
      </c>
      <c r="C1639" s="244"/>
      <c r="D1639" s="259" t="str">
        <f t="shared" si="206"/>
        <v/>
      </c>
      <c r="E1639" s="236"/>
      <c r="F1639" s="236"/>
      <c r="G1639" s="244"/>
      <c r="H1639" s="259" t="str">
        <f t="shared" si="207"/>
        <v/>
      </c>
      <c r="I1639" s="236"/>
      <c r="J1639" s="236"/>
      <c r="K1639" s="236"/>
      <c r="L1639" s="236"/>
      <c r="M1639" s="311">
        <f t="shared" si="208"/>
        <v>0</v>
      </c>
      <c r="N1639" s="236"/>
      <c r="O1639" s="236"/>
      <c r="P1639" s="236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6"/>
      <c r="AF1639" s="236"/>
      <c r="AG1639" s="236"/>
      <c r="AH1639" s="236"/>
      <c r="AI1639" s="236"/>
      <c r="AJ1639" s="236"/>
      <c r="AK1639" s="236"/>
      <c r="AL1639" s="260" t="str">
        <f t="shared" si="210"/>
        <v>нет</v>
      </c>
      <c r="AM1639" s="260" t="str">
        <f t="shared" si="212"/>
        <v>нет</v>
      </c>
      <c r="AN1639" s="260">
        <f t="shared" si="209"/>
        <v>0</v>
      </c>
      <c r="AO1639" s="260" t="e">
        <f t="shared" si="211"/>
        <v>#VALUE!</v>
      </c>
    </row>
    <row r="1640" spans="1:41">
      <c r="A1640" s="264" t="e">
        <f t="shared" si="213"/>
        <v>#VALUE!</v>
      </c>
      <c r="B1640" s="243">
        <v>1637</v>
      </c>
      <c r="C1640" s="244"/>
      <c r="D1640" s="259" t="str">
        <f t="shared" si="206"/>
        <v/>
      </c>
      <c r="E1640" s="236"/>
      <c r="F1640" s="236"/>
      <c r="G1640" s="244"/>
      <c r="H1640" s="259" t="str">
        <f t="shared" si="207"/>
        <v/>
      </c>
      <c r="I1640" s="236"/>
      <c r="J1640" s="236"/>
      <c r="K1640" s="236"/>
      <c r="L1640" s="236"/>
      <c r="M1640" s="311">
        <f t="shared" si="208"/>
        <v>0</v>
      </c>
      <c r="N1640" s="236"/>
      <c r="O1640" s="236"/>
      <c r="P1640" s="236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6"/>
      <c r="AF1640" s="236"/>
      <c r="AG1640" s="236"/>
      <c r="AH1640" s="236"/>
      <c r="AI1640" s="236"/>
      <c r="AJ1640" s="236"/>
      <c r="AK1640" s="236"/>
      <c r="AL1640" s="260" t="str">
        <f t="shared" si="210"/>
        <v>нет</v>
      </c>
      <c r="AM1640" s="260" t="str">
        <f t="shared" si="212"/>
        <v>нет</v>
      </c>
      <c r="AN1640" s="260">
        <f t="shared" si="209"/>
        <v>0</v>
      </c>
      <c r="AO1640" s="260" t="e">
        <f t="shared" si="211"/>
        <v>#VALUE!</v>
      </c>
    </row>
    <row r="1641" spans="1:41">
      <c r="A1641" s="264" t="e">
        <f t="shared" si="213"/>
        <v>#VALUE!</v>
      </c>
      <c r="B1641" s="243">
        <v>1638</v>
      </c>
      <c r="C1641" s="244"/>
      <c r="D1641" s="259" t="str">
        <f t="shared" si="206"/>
        <v/>
      </c>
      <c r="E1641" s="236"/>
      <c r="F1641" s="236"/>
      <c r="G1641" s="244"/>
      <c r="H1641" s="259" t="str">
        <f t="shared" si="207"/>
        <v/>
      </c>
      <c r="I1641" s="236"/>
      <c r="J1641" s="236"/>
      <c r="K1641" s="236"/>
      <c r="L1641" s="236"/>
      <c r="M1641" s="311">
        <f t="shared" si="208"/>
        <v>0</v>
      </c>
      <c r="N1641" s="236"/>
      <c r="O1641" s="236"/>
      <c r="P1641" s="236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6"/>
      <c r="AF1641" s="236"/>
      <c r="AG1641" s="236"/>
      <c r="AH1641" s="236"/>
      <c r="AI1641" s="236"/>
      <c r="AJ1641" s="236"/>
      <c r="AK1641" s="236"/>
      <c r="AL1641" s="260" t="str">
        <f t="shared" si="210"/>
        <v>нет</v>
      </c>
      <c r="AM1641" s="260" t="str">
        <f t="shared" si="212"/>
        <v>нет</v>
      </c>
      <c r="AN1641" s="260">
        <f t="shared" si="209"/>
        <v>0</v>
      </c>
      <c r="AO1641" s="260" t="e">
        <f t="shared" si="211"/>
        <v>#VALUE!</v>
      </c>
    </row>
    <row r="1642" spans="1:41">
      <c r="A1642" s="264" t="e">
        <f t="shared" si="213"/>
        <v>#VALUE!</v>
      </c>
      <c r="B1642" s="243">
        <v>1639</v>
      </c>
      <c r="C1642" s="244"/>
      <c r="D1642" s="259" t="str">
        <f t="shared" si="206"/>
        <v/>
      </c>
      <c r="E1642" s="236"/>
      <c r="F1642" s="236"/>
      <c r="G1642" s="244"/>
      <c r="H1642" s="259" t="str">
        <f t="shared" si="207"/>
        <v/>
      </c>
      <c r="I1642" s="236"/>
      <c r="J1642" s="236"/>
      <c r="K1642" s="236"/>
      <c r="L1642" s="236"/>
      <c r="M1642" s="311">
        <f t="shared" si="208"/>
        <v>0</v>
      </c>
      <c r="N1642" s="236"/>
      <c r="O1642" s="236"/>
      <c r="P1642" s="236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6"/>
      <c r="AF1642" s="236"/>
      <c r="AG1642" s="236"/>
      <c r="AH1642" s="236"/>
      <c r="AI1642" s="236"/>
      <c r="AJ1642" s="236"/>
      <c r="AK1642" s="236"/>
      <c r="AL1642" s="260" t="str">
        <f t="shared" si="210"/>
        <v>нет</v>
      </c>
      <c r="AM1642" s="260" t="str">
        <f t="shared" si="212"/>
        <v>нет</v>
      </c>
      <c r="AN1642" s="260">
        <f t="shared" si="209"/>
        <v>0</v>
      </c>
      <c r="AO1642" s="260" t="e">
        <f t="shared" si="211"/>
        <v>#VALUE!</v>
      </c>
    </row>
    <row r="1643" spans="1:41">
      <c r="A1643" s="264" t="e">
        <f t="shared" si="213"/>
        <v>#VALUE!</v>
      </c>
      <c r="B1643" s="243">
        <v>1640</v>
      </c>
      <c r="C1643" s="244"/>
      <c r="D1643" s="259" t="str">
        <f t="shared" si="206"/>
        <v/>
      </c>
      <c r="E1643" s="236"/>
      <c r="F1643" s="236"/>
      <c r="G1643" s="244"/>
      <c r="H1643" s="259" t="str">
        <f t="shared" si="207"/>
        <v/>
      </c>
      <c r="I1643" s="236"/>
      <c r="J1643" s="236"/>
      <c r="K1643" s="236"/>
      <c r="L1643" s="236"/>
      <c r="M1643" s="311">
        <f t="shared" si="208"/>
        <v>0</v>
      </c>
      <c r="N1643" s="236"/>
      <c r="O1643" s="236"/>
      <c r="P1643" s="236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6"/>
      <c r="AF1643" s="236"/>
      <c r="AG1643" s="236"/>
      <c r="AH1643" s="236"/>
      <c r="AI1643" s="236"/>
      <c r="AJ1643" s="236"/>
      <c r="AK1643" s="236"/>
      <c r="AL1643" s="260" t="str">
        <f t="shared" si="210"/>
        <v>нет</v>
      </c>
      <c r="AM1643" s="260" t="str">
        <f t="shared" si="212"/>
        <v>нет</v>
      </c>
      <c r="AN1643" s="260">
        <f t="shared" si="209"/>
        <v>0</v>
      </c>
      <c r="AO1643" s="260" t="e">
        <f t="shared" si="211"/>
        <v>#VALUE!</v>
      </c>
    </row>
    <row r="1644" spans="1:41">
      <c r="A1644" s="264" t="e">
        <f t="shared" si="213"/>
        <v>#VALUE!</v>
      </c>
      <c r="B1644" s="243">
        <v>1641</v>
      </c>
      <c r="C1644" s="244"/>
      <c r="D1644" s="259" t="str">
        <f t="shared" si="206"/>
        <v/>
      </c>
      <c r="E1644" s="236"/>
      <c r="F1644" s="236"/>
      <c r="G1644" s="244"/>
      <c r="H1644" s="259" t="str">
        <f t="shared" si="207"/>
        <v/>
      </c>
      <c r="I1644" s="236"/>
      <c r="J1644" s="236"/>
      <c r="K1644" s="236"/>
      <c r="L1644" s="236"/>
      <c r="M1644" s="311">
        <f t="shared" si="208"/>
        <v>0</v>
      </c>
      <c r="N1644" s="236"/>
      <c r="O1644" s="236"/>
      <c r="P1644" s="236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6"/>
      <c r="AF1644" s="236"/>
      <c r="AG1644" s="236"/>
      <c r="AH1644" s="236"/>
      <c r="AI1644" s="236"/>
      <c r="AJ1644" s="236"/>
      <c r="AK1644" s="236"/>
      <c r="AL1644" s="260" t="str">
        <f t="shared" si="210"/>
        <v>нет</v>
      </c>
      <c r="AM1644" s="260" t="str">
        <f t="shared" si="212"/>
        <v>нет</v>
      </c>
      <c r="AN1644" s="260">
        <f t="shared" si="209"/>
        <v>0</v>
      </c>
      <c r="AO1644" s="260" t="e">
        <f t="shared" si="211"/>
        <v>#VALUE!</v>
      </c>
    </row>
    <row r="1645" spans="1:41">
      <c r="A1645" s="264" t="e">
        <f t="shared" si="213"/>
        <v>#VALUE!</v>
      </c>
      <c r="B1645" s="243">
        <v>1642</v>
      </c>
      <c r="C1645" s="244"/>
      <c r="D1645" s="259" t="str">
        <f t="shared" si="206"/>
        <v/>
      </c>
      <c r="E1645" s="236"/>
      <c r="F1645" s="236"/>
      <c r="G1645" s="244"/>
      <c r="H1645" s="259" t="str">
        <f t="shared" si="207"/>
        <v/>
      </c>
      <c r="I1645" s="236"/>
      <c r="J1645" s="236"/>
      <c r="K1645" s="236"/>
      <c r="L1645" s="236"/>
      <c r="M1645" s="311">
        <f t="shared" si="208"/>
        <v>0</v>
      </c>
      <c r="N1645" s="236"/>
      <c r="O1645" s="236"/>
      <c r="P1645" s="236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6"/>
      <c r="AF1645" s="236"/>
      <c r="AG1645" s="236"/>
      <c r="AH1645" s="236"/>
      <c r="AI1645" s="236"/>
      <c r="AJ1645" s="236"/>
      <c r="AK1645" s="236"/>
      <c r="AL1645" s="260" t="str">
        <f t="shared" si="210"/>
        <v>нет</v>
      </c>
      <c r="AM1645" s="260" t="str">
        <f t="shared" si="212"/>
        <v>нет</v>
      </c>
      <c r="AN1645" s="260">
        <f t="shared" si="209"/>
        <v>0</v>
      </c>
      <c r="AO1645" s="260" t="e">
        <f t="shared" si="211"/>
        <v>#VALUE!</v>
      </c>
    </row>
    <row r="1646" spans="1:41">
      <c r="A1646" s="264" t="e">
        <f t="shared" si="213"/>
        <v>#VALUE!</v>
      </c>
      <c r="B1646" s="243">
        <v>1643</v>
      </c>
      <c r="C1646" s="244"/>
      <c r="D1646" s="259" t="str">
        <f t="shared" si="206"/>
        <v/>
      </c>
      <c r="E1646" s="236"/>
      <c r="F1646" s="236"/>
      <c r="G1646" s="244"/>
      <c r="H1646" s="259" t="str">
        <f t="shared" si="207"/>
        <v/>
      </c>
      <c r="I1646" s="236"/>
      <c r="J1646" s="236"/>
      <c r="K1646" s="236"/>
      <c r="L1646" s="236"/>
      <c r="M1646" s="311">
        <f t="shared" si="208"/>
        <v>0</v>
      </c>
      <c r="N1646" s="236"/>
      <c r="O1646" s="236"/>
      <c r="P1646" s="236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6"/>
      <c r="AF1646" s="236"/>
      <c r="AG1646" s="236"/>
      <c r="AH1646" s="236"/>
      <c r="AI1646" s="236"/>
      <c r="AJ1646" s="236"/>
      <c r="AK1646" s="236"/>
      <c r="AL1646" s="260" t="str">
        <f t="shared" si="210"/>
        <v>нет</v>
      </c>
      <c r="AM1646" s="260" t="str">
        <f t="shared" si="212"/>
        <v>нет</v>
      </c>
      <c r="AN1646" s="260">
        <f t="shared" si="209"/>
        <v>0</v>
      </c>
      <c r="AO1646" s="260" t="e">
        <f t="shared" si="211"/>
        <v>#VALUE!</v>
      </c>
    </row>
    <row r="1647" spans="1:41">
      <c r="A1647" s="264" t="e">
        <f t="shared" si="213"/>
        <v>#VALUE!</v>
      </c>
      <c r="B1647" s="243">
        <v>1644</v>
      </c>
      <c r="C1647" s="244"/>
      <c r="D1647" s="259" t="str">
        <f t="shared" si="206"/>
        <v/>
      </c>
      <c r="E1647" s="236"/>
      <c r="F1647" s="236"/>
      <c r="G1647" s="244"/>
      <c r="H1647" s="259" t="str">
        <f t="shared" si="207"/>
        <v/>
      </c>
      <c r="I1647" s="236"/>
      <c r="J1647" s="236"/>
      <c r="K1647" s="236"/>
      <c r="L1647" s="236"/>
      <c r="M1647" s="311">
        <f t="shared" si="208"/>
        <v>0</v>
      </c>
      <c r="N1647" s="236"/>
      <c r="O1647" s="236"/>
      <c r="P1647" s="236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6"/>
      <c r="AF1647" s="236"/>
      <c r="AG1647" s="236"/>
      <c r="AH1647" s="236"/>
      <c r="AI1647" s="236"/>
      <c r="AJ1647" s="236"/>
      <c r="AK1647" s="236"/>
      <c r="AL1647" s="260" t="str">
        <f t="shared" si="210"/>
        <v>нет</v>
      </c>
      <c r="AM1647" s="260" t="str">
        <f t="shared" si="212"/>
        <v>нет</v>
      </c>
      <c r="AN1647" s="260">
        <f t="shared" si="209"/>
        <v>0</v>
      </c>
      <c r="AO1647" s="260" t="e">
        <f t="shared" si="211"/>
        <v>#VALUE!</v>
      </c>
    </row>
    <row r="1648" spans="1:41">
      <c r="A1648" s="264" t="e">
        <f t="shared" si="213"/>
        <v>#VALUE!</v>
      </c>
      <c r="B1648" s="243">
        <v>1645</v>
      </c>
      <c r="C1648" s="244"/>
      <c r="D1648" s="259" t="str">
        <f t="shared" si="206"/>
        <v/>
      </c>
      <c r="E1648" s="236"/>
      <c r="F1648" s="236"/>
      <c r="G1648" s="244"/>
      <c r="H1648" s="259" t="str">
        <f t="shared" si="207"/>
        <v/>
      </c>
      <c r="I1648" s="236"/>
      <c r="J1648" s="236"/>
      <c r="K1648" s="236"/>
      <c r="L1648" s="236"/>
      <c r="M1648" s="311">
        <f t="shared" si="208"/>
        <v>0</v>
      </c>
      <c r="N1648" s="236"/>
      <c r="O1648" s="236"/>
      <c r="P1648" s="236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6"/>
      <c r="AF1648" s="236"/>
      <c r="AG1648" s="236"/>
      <c r="AH1648" s="236"/>
      <c r="AI1648" s="236"/>
      <c r="AJ1648" s="236"/>
      <c r="AK1648" s="236"/>
      <c r="AL1648" s="260" t="str">
        <f t="shared" si="210"/>
        <v>нет</v>
      </c>
      <c r="AM1648" s="260" t="str">
        <f t="shared" si="212"/>
        <v>нет</v>
      </c>
      <c r="AN1648" s="260">
        <f t="shared" si="209"/>
        <v>0</v>
      </c>
      <c r="AO1648" s="260" t="e">
        <f t="shared" si="211"/>
        <v>#VALUE!</v>
      </c>
    </row>
    <row r="1649" spans="1:41">
      <c r="A1649" s="264" t="e">
        <f t="shared" si="213"/>
        <v>#VALUE!</v>
      </c>
      <c r="B1649" s="243">
        <v>1646</v>
      </c>
      <c r="C1649" s="244"/>
      <c r="D1649" s="259" t="str">
        <f t="shared" si="206"/>
        <v/>
      </c>
      <c r="E1649" s="236"/>
      <c r="F1649" s="236"/>
      <c r="G1649" s="244"/>
      <c r="H1649" s="259" t="str">
        <f t="shared" si="207"/>
        <v/>
      </c>
      <c r="I1649" s="236"/>
      <c r="J1649" s="236"/>
      <c r="K1649" s="236"/>
      <c r="L1649" s="236"/>
      <c r="M1649" s="311">
        <f t="shared" si="208"/>
        <v>0</v>
      </c>
      <c r="N1649" s="236"/>
      <c r="O1649" s="236"/>
      <c r="P1649" s="236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6"/>
      <c r="AF1649" s="236"/>
      <c r="AG1649" s="236"/>
      <c r="AH1649" s="236"/>
      <c r="AI1649" s="236"/>
      <c r="AJ1649" s="236"/>
      <c r="AK1649" s="236"/>
      <c r="AL1649" s="260" t="str">
        <f t="shared" si="210"/>
        <v>нет</v>
      </c>
      <c r="AM1649" s="260" t="str">
        <f t="shared" si="212"/>
        <v>нет</v>
      </c>
      <c r="AN1649" s="260">
        <f t="shared" si="209"/>
        <v>0</v>
      </c>
      <c r="AO1649" s="260" t="e">
        <f t="shared" si="211"/>
        <v>#VALUE!</v>
      </c>
    </row>
    <row r="1650" spans="1:41">
      <c r="A1650" s="264" t="e">
        <f t="shared" si="213"/>
        <v>#VALUE!</v>
      </c>
      <c r="B1650" s="243">
        <v>1647</v>
      </c>
      <c r="C1650" s="244"/>
      <c r="D1650" s="259" t="str">
        <f t="shared" si="206"/>
        <v/>
      </c>
      <c r="E1650" s="236"/>
      <c r="F1650" s="236"/>
      <c r="G1650" s="244"/>
      <c r="H1650" s="259" t="str">
        <f t="shared" si="207"/>
        <v/>
      </c>
      <c r="I1650" s="236"/>
      <c r="J1650" s="236"/>
      <c r="K1650" s="236"/>
      <c r="L1650" s="236"/>
      <c r="M1650" s="311">
        <f t="shared" si="208"/>
        <v>0</v>
      </c>
      <c r="N1650" s="236"/>
      <c r="O1650" s="236"/>
      <c r="P1650" s="236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6"/>
      <c r="AF1650" s="236"/>
      <c r="AG1650" s="236"/>
      <c r="AH1650" s="236"/>
      <c r="AI1650" s="236"/>
      <c r="AJ1650" s="236"/>
      <c r="AK1650" s="236"/>
      <c r="AL1650" s="260" t="str">
        <f t="shared" si="210"/>
        <v>нет</v>
      </c>
      <c r="AM1650" s="260" t="str">
        <f t="shared" si="212"/>
        <v>нет</v>
      </c>
      <c r="AN1650" s="260">
        <f t="shared" si="209"/>
        <v>0</v>
      </c>
      <c r="AO1650" s="260" t="e">
        <f t="shared" si="211"/>
        <v>#VALUE!</v>
      </c>
    </row>
    <row r="1651" spans="1:41">
      <c r="A1651" s="264" t="e">
        <f t="shared" si="213"/>
        <v>#VALUE!</v>
      </c>
      <c r="B1651" s="243">
        <v>1648</v>
      </c>
      <c r="C1651" s="244"/>
      <c r="D1651" s="259" t="str">
        <f t="shared" si="206"/>
        <v/>
      </c>
      <c r="E1651" s="236"/>
      <c r="F1651" s="236"/>
      <c r="G1651" s="244"/>
      <c r="H1651" s="259" t="str">
        <f t="shared" si="207"/>
        <v/>
      </c>
      <c r="I1651" s="236"/>
      <c r="J1651" s="236"/>
      <c r="K1651" s="236"/>
      <c r="L1651" s="236"/>
      <c r="M1651" s="311">
        <f t="shared" si="208"/>
        <v>0</v>
      </c>
      <c r="N1651" s="236"/>
      <c r="O1651" s="236"/>
      <c r="P1651" s="236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6"/>
      <c r="AF1651" s="236"/>
      <c r="AG1651" s="236"/>
      <c r="AH1651" s="236"/>
      <c r="AI1651" s="236"/>
      <c r="AJ1651" s="236"/>
      <c r="AK1651" s="236"/>
      <c r="AL1651" s="260" t="str">
        <f t="shared" si="210"/>
        <v>нет</v>
      </c>
      <c r="AM1651" s="260" t="str">
        <f t="shared" si="212"/>
        <v>нет</v>
      </c>
      <c r="AN1651" s="260">
        <f t="shared" si="209"/>
        <v>0</v>
      </c>
      <c r="AO1651" s="260" t="e">
        <f t="shared" si="211"/>
        <v>#VALUE!</v>
      </c>
    </row>
    <row r="1652" spans="1:41">
      <c r="A1652" s="264" t="e">
        <f t="shared" si="213"/>
        <v>#VALUE!</v>
      </c>
      <c r="B1652" s="243">
        <v>1649</v>
      </c>
      <c r="C1652" s="244"/>
      <c r="D1652" s="259" t="str">
        <f t="shared" si="206"/>
        <v/>
      </c>
      <c r="E1652" s="236"/>
      <c r="F1652" s="236"/>
      <c r="G1652" s="244"/>
      <c r="H1652" s="259" t="str">
        <f t="shared" si="207"/>
        <v/>
      </c>
      <c r="I1652" s="236"/>
      <c r="J1652" s="236"/>
      <c r="K1652" s="236"/>
      <c r="L1652" s="236"/>
      <c r="M1652" s="311">
        <f t="shared" si="208"/>
        <v>0</v>
      </c>
      <c r="N1652" s="236"/>
      <c r="O1652" s="236"/>
      <c r="P1652" s="236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6"/>
      <c r="AF1652" s="236"/>
      <c r="AG1652" s="236"/>
      <c r="AH1652" s="236"/>
      <c r="AI1652" s="236"/>
      <c r="AJ1652" s="236"/>
      <c r="AK1652" s="236"/>
      <c r="AL1652" s="260" t="str">
        <f t="shared" si="210"/>
        <v>нет</v>
      </c>
      <c r="AM1652" s="260" t="str">
        <f t="shared" si="212"/>
        <v>нет</v>
      </c>
      <c r="AN1652" s="260">
        <f t="shared" si="209"/>
        <v>0</v>
      </c>
      <c r="AO1652" s="260" t="e">
        <f t="shared" si="211"/>
        <v>#VALUE!</v>
      </c>
    </row>
    <row r="1653" spans="1:41">
      <c r="A1653" s="264" t="e">
        <f t="shared" si="213"/>
        <v>#VALUE!</v>
      </c>
      <c r="B1653" s="243">
        <v>1650</v>
      </c>
      <c r="C1653" s="244"/>
      <c r="D1653" s="259" t="str">
        <f t="shared" si="206"/>
        <v/>
      </c>
      <c r="E1653" s="236"/>
      <c r="F1653" s="236"/>
      <c r="G1653" s="244"/>
      <c r="H1653" s="259" t="str">
        <f t="shared" si="207"/>
        <v/>
      </c>
      <c r="I1653" s="236"/>
      <c r="J1653" s="236"/>
      <c r="K1653" s="236"/>
      <c r="L1653" s="236"/>
      <c r="M1653" s="311">
        <f t="shared" si="208"/>
        <v>0</v>
      </c>
      <c r="N1653" s="236"/>
      <c r="O1653" s="236"/>
      <c r="P1653" s="236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6"/>
      <c r="AF1653" s="236"/>
      <c r="AG1653" s="236"/>
      <c r="AH1653" s="236"/>
      <c r="AI1653" s="236"/>
      <c r="AJ1653" s="236"/>
      <c r="AK1653" s="236"/>
      <c r="AL1653" s="260" t="str">
        <f t="shared" si="210"/>
        <v>нет</v>
      </c>
      <c r="AM1653" s="260" t="str">
        <f t="shared" si="212"/>
        <v>нет</v>
      </c>
      <c r="AN1653" s="260">
        <f t="shared" si="209"/>
        <v>0</v>
      </c>
      <c r="AO1653" s="260" t="e">
        <f t="shared" si="211"/>
        <v>#VALUE!</v>
      </c>
    </row>
    <row r="1654" spans="1:41">
      <c r="A1654" s="264" t="e">
        <f t="shared" si="213"/>
        <v>#VALUE!</v>
      </c>
      <c r="B1654" s="243">
        <v>1651</v>
      </c>
      <c r="C1654" s="244"/>
      <c r="D1654" s="259" t="str">
        <f t="shared" si="206"/>
        <v/>
      </c>
      <c r="E1654" s="236"/>
      <c r="F1654" s="236"/>
      <c r="G1654" s="244"/>
      <c r="H1654" s="259" t="str">
        <f t="shared" si="207"/>
        <v/>
      </c>
      <c r="I1654" s="236"/>
      <c r="J1654" s="236"/>
      <c r="K1654" s="236"/>
      <c r="L1654" s="236"/>
      <c r="M1654" s="311">
        <f t="shared" si="208"/>
        <v>0</v>
      </c>
      <c r="N1654" s="236"/>
      <c r="O1654" s="236"/>
      <c r="P1654" s="236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6"/>
      <c r="AF1654" s="236"/>
      <c r="AG1654" s="236"/>
      <c r="AH1654" s="236"/>
      <c r="AI1654" s="236"/>
      <c r="AJ1654" s="236"/>
      <c r="AK1654" s="236"/>
      <c r="AL1654" s="260" t="str">
        <f t="shared" si="210"/>
        <v>нет</v>
      </c>
      <c r="AM1654" s="260" t="str">
        <f t="shared" si="212"/>
        <v>нет</v>
      </c>
      <c r="AN1654" s="260">
        <f t="shared" si="209"/>
        <v>0</v>
      </c>
      <c r="AO1654" s="260" t="e">
        <f t="shared" si="211"/>
        <v>#VALUE!</v>
      </c>
    </row>
    <row r="1655" spans="1:41">
      <c r="A1655" s="264" t="e">
        <f t="shared" si="213"/>
        <v>#VALUE!</v>
      </c>
      <c r="B1655" s="243">
        <v>1652</v>
      </c>
      <c r="C1655" s="244"/>
      <c r="D1655" s="259" t="str">
        <f t="shared" si="206"/>
        <v/>
      </c>
      <c r="E1655" s="236"/>
      <c r="F1655" s="236"/>
      <c r="G1655" s="244"/>
      <c r="H1655" s="259" t="str">
        <f t="shared" si="207"/>
        <v/>
      </c>
      <c r="I1655" s="236"/>
      <c r="J1655" s="236"/>
      <c r="K1655" s="236"/>
      <c r="L1655" s="236"/>
      <c r="M1655" s="311">
        <f t="shared" si="208"/>
        <v>0</v>
      </c>
      <c r="N1655" s="236"/>
      <c r="O1655" s="236"/>
      <c r="P1655" s="236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6"/>
      <c r="AF1655" s="236"/>
      <c r="AG1655" s="236"/>
      <c r="AH1655" s="236"/>
      <c r="AI1655" s="236"/>
      <c r="AJ1655" s="236"/>
      <c r="AK1655" s="236"/>
      <c r="AL1655" s="260" t="str">
        <f t="shared" si="210"/>
        <v>нет</v>
      </c>
      <c r="AM1655" s="260" t="str">
        <f t="shared" si="212"/>
        <v>нет</v>
      </c>
      <c r="AN1655" s="260">
        <f t="shared" si="209"/>
        <v>0</v>
      </c>
      <c r="AO1655" s="260" t="e">
        <f t="shared" si="211"/>
        <v>#VALUE!</v>
      </c>
    </row>
    <row r="1656" spans="1:41">
      <c r="A1656" s="264" t="e">
        <f t="shared" si="213"/>
        <v>#VALUE!</v>
      </c>
      <c r="B1656" s="243">
        <v>1653</v>
      </c>
      <c r="C1656" s="244"/>
      <c r="D1656" s="259" t="str">
        <f t="shared" si="206"/>
        <v/>
      </c>
      <c r="E1656" s="236"/>
      <c r="F1656" s="236"/>
      <c r="G1656" s="244"/>
      <c r="H1656" s="259" t="str">
        <f t="shared" si="207"/>
        <v/>
      </c>
      <c r="I1656" s="236"/>
      <c r="J1656" s="236"/>
      <c r="K1656" s="236"/>
      <c r="L1656" s="236"/>
      <c r="M1656" s="311">
        <f t="shared" si="208"/>
        <v>0</v>
      </c>
      <c r="N1656" s="236"/>
      <c r="O1656" s="236"/>
      <c r="P1656" s="236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6"/>
      <c r="AF1656" s="236"/>
      <c r="AG1656" s="236"/>
      <c r="AH1656" s="236"/>
      <c r="AI1656" s="236"/>
      <c r="AJ1656" s="236"/>
      <c r="AK1656" s="236"/>
      <c r="AL1656" s="260" t="str">
        <f t="shared" si="210"/>
        <v>нет</v>
      </c>
      <c r="AM1656" s="260" t="str">
        <f t="shared" si="212"/>
        <v>нет</v>
      </c>
      <c r="AN1656" s="260">
        <f t="shared" si="209"/>
        <v>0</v>
      </c>
      <c r="AO1656" s="260" t="e">
        <f t="shared" si="211"/>
        <v>#VALUE!</v>
      </c>
    </row>
    <row r="1657" spans="1:41">
      <c r="A1657" s="264" t="e">
        <f t="shared" si="213"/>
        <v>#VALUE!</v>
      </c>
      <c r="B1657" s="243">
        <v>1654</v>
      </c>
      <c r="C1657" s="244"/>
      <c r="D1657" s="259" t="str">
        <f t="shared" si="206"/>
        <v/>
      </c>
      <c r="E1657" s="236"/>
      <c r="F1657" s="236"/>
      <c r="G1657" s="244"/>
      <c r="H1657" s="259" t="str">
        <f t="shared" si="207"/>
        <v/>
      </c>
      <c r="I1657" s="236"/>
      <c r="J1657" s="236"/>
      <c r="K1657" s="236"/>
      <c r="L1657" s="236"/>
      <c r="M1657" s="311">
        <f t="shared" si="208"/>
        <v>0</v>
      </c>
      <c r="N1657" s="236"/>
      <c r="O1657" s="236"/>
      <c r="P1657" s="236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6"/>
      <c r="AF1657" s="236"/>
      <c r="AG1657" s="236"/>
      <c r="AH1657" s="236"/>
      <c r="AI1657" s="236"/>
      <c r="AJ1657" s="236"/>
      <c r="AK1657" s="236"/>
      <c r="AL1657" s="260" t="str">
        <f t="shared" si="210"/>
        <v>нет</v>
      </c>
      <c r="AM1657" s="260" t="str">
        <f t="shared" si="212"/>
        <v>нет</v>
      </c>
      <c r="AN1657" s="260">
        <f t="shared" si="209"/>
        <v>0</v>
      </c>
      <c r="AO1657" s="260" t="e">
        <f t="shared" si="211"/>
        <v>#VALUE!</v>
      </c>
    </row>
    <row r="1658" spans="1:41">
      <c r="A1658" s="264" t="e">
        <f t="shared" si="213"/>
        <v>#VALUE!</v>
      </c>
      <c r="B1658" s="243">
        <v>1655</v>
      </c>
      <c r="C1658" s="244"/>
      <c r="D1658" s="259" t="str">
        <f t="shared" si="206"/>
        <v/>
      </c>
      <c r="E1658" s="236"/>
      <c r="F1658" s="236"/>
      <c r="G1658" s="244"/>
      <c r="H1658" s="259" t="str">
        <f t="shared" si="207"/>
        <v/>
      </c>
      <c r="I1658" s="236"/>
      <c r="J1658" s="236"/>
      <c r="K1658" s="236"/>
      <c r="L1658" s="236"/>
      <c r="M1658" s="311">
        <f t="shared" si="208"/>
        <v>0</v>
      </c>
      <c r="N1658" s="236"/>
      <c r="O1658" s="236"/>
      <c r="P1658" s="236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6"/>
      <c r="AF1658" s="236"/>
      <c r="AG1658" s="236"/>
      <c r="AH1658" s="236"/>
      <c r="AI1658" s="236"/>
      <c r="AJ1658" s="236"/>
      <c r="AK1658" s="236"/>
      <c r="AL1658" s="260" t="str">
        <f t="shared" si="210"/>
        <v>нет</v>
      </c>
      <c r="AM1658" s="260" t="str">
        <f t="shared" si="212"/>
        <v>нет</v>
      </c>
      <c r="AN1658" s="260">
        <f t="shared" si="209"/>
        <v>0</v>
      </c>
      <c r="AO1658" s="260" t="e">
        <f t="shared" si="211"/>
        <v>#VALUE!</v>
      </c>
    </row>
    <row r="1659" spans="1:41">
      <c r="A1659" s="264" t="e">
        <f t="shared" si="213"/>
        <v>#VALUE!</v>
      </c>
      <c r="B1659" s="243">
        <v>1656</v>
      </c>
      <c r="C1659" s="244"/>
      <c r="D1659" s="259" t="str">
        <f t="shared" si="206"/>
        <v/>
      </c>
      <c r="E1659" s="236"/>
      <c r="F1659" s="236"/>
      <c r="G1659" s="244"/>
      <c r="H1659" s="259" t="str">
        <f t="shared" si="207"/>
        <v/>
      </c>
      <c r="I1659" s="236"/>
      <c r="J1659" s="236"/>
      <c r="K1659" s="236"/>
      <c r="L1659" s="236"/>
      <c r="M1659" s="311">
        <f t="shared" si="208"/>
        <v>0</v>
      </c>
      <c r="N1659" s="236"/>
      <c r="O1659" s="236"/>
      <c r="P1659" s="236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6"/>
      <c r="AF1659" s="236"/>
      <c r="AG1659" s="236"/>
      <c r="AH1659" s="236"/>
      <c r="AI1659" s="236"/>
      <c r="AJ1659" s="236"/>
      <c r="AK1659" s="236"/>
      <c r="AL1659" s="260" t="str">
        <f t="shared" si="210"/>
        <v>нет</v>
      </c>
      <c r="AM1659" s="260" t="str">
        <f t="shared" si="212"/>
        <v>нет</v>
      </c>
      <c r="AN1659" s="260">
        <f t="shared" si="209"/>
        <v>0</v>
      </c>
      <c r="AO1659" s="260" t="e">
        <f t="shared" si="211"/>
        <v>#VALUE!</v>
      </c>
    </row>
    <row r="1660" spans="1:41">
      <c r="A1660" s="264" t="e">
        <f t="shared" si="213"/>
        <v>#VALUE!</v>
      </c>
      <c r="B1660" s="243">
        <v>1657</v>
      </c>
      <c r="C1660" s="244"/>
      <c r="D1660" s="259" t="str">
        <f t="shared" si="206"/>
        <v/>
      </c>
      <c r="E1660" s="236"/>
      <c r="F1660" s="236"/>
      <c r="G1660" s="244"/>
      <c r="H1660" s="259" t="str">
        <f t="shared" si="207"/>
        <v/>
      </c>
      <c r="I1660" s="236"/>
      <c r="J1660" s="236"/>
      <c r="K1660" s="236"/>
      <c r="L1660" s="236"/>
      <c r="M1660" s="311">
        <f t="shared" si="208"/>
        <v>0</v>
      </c>
      <c r="N1660" s="236"/>
      <c r="O1660" s="236"/>
      <c r="P1660" s="236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6"/>
      <c r="AF1660" s="236"/>
      <c r="AG1660" s="236"/>
      <c r="AH1660" s="236"/>
      <c r="AI1660" s="236"/>
      <c r="AJ1660" s="236"/>
      <c r="AK1660" s="236"/>
      <c r="AL1660" s="260" t="str">
        <f t="shared" si="210"/>
        <v>нет</v>
      </c>
      <c r="AM1660" s="260" t="str">
        <f t="shared" si="212"/>
        <v>нет</v>
      </c>
      <c r="AN1660" s="260">
        <f t="shared" si="209"/>
        <v>0</v>
      </c>
      <c r="AO1660" s="260" t="e">
        <f t="shared" si="211"/>
        <v>#VALUE!</v>
      </c>
    </row>
    <row r="1661" spans="1:41">
      <c r="A1661" s="264" t="e">
        <f t="shared" si="213"/>
        <v>#VALUE!</v>
      </c>
      <c r="B1661" s="243">
        <v>1658</v>
      </c>
      <c r="C1661" s="244"/>
      <c r="D1661" s="259" t="str">
        <f t="shared" si="206"/>
        <v/>
      </c>
      <c r="E1661" s="236"/>
      <c r="F1661" s="236"/>
      <c r="G1661" s="244"/>
      <c r="H1661" s="259" t="str">
        <f t="shared" si="207"/>
        <v/>
      </c>
      <c r="I1661" s="236"/>
      <c r="J1661" s="236"/>
      <c r="K1661" s="236"/>
      <c r="L1661" s="236"/>
      <c r="M1661" s="311">
        <f t="shared" si="208"/>
        <v>0</v>
      </c>
      <c r="N1661" s="236"/>
      <c r="O1661" s="236"/>
      <c r="P1661" s="236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6"/>
      <c r="AF1661" s="236"/>
      <c r="AG1661" s="236"/>
      <c r="AH1661" s="236"/>
      <c r="AI1661" s="236"/>
      <c r="AJ1661" s="236"/>
      <c r="AK1661" s="236"/>
      <c r="AL1661" s="260" t="str">
        <f t="shared" si="210"/>
        <v>нет</v>
      </c>
      <c r="AM1661" s="260" t="str">
        <f t="shared" si="212"/>
        <v>нет</v>
      </c>
      <c r="AN1661" s="260">
        <f t="shared" si="209"/>
        <v>0</v>
      </c>
      <c r="AO1661" s="260" t="e">
        <f t="shared" si="211"/>
        <v>#VALUE!</v>
      </c>
    </row>
    <row r="1662" spans="1:41">
      <c r="A1662" s="264" t="e">
        <f t="shared" si="213"/>
        <v>#VALUE!</v>
      </c>
      <c r="B1662" s="243">
        <v>1659</v>
      </c>
      <c r="C1662" s="244"/>
      <c r="D1662" s="259" t="str">
        <f t="shared" si="206"/>
        <v/>
      </c>
      <c r="E1662" s="236"/>
      <c r="F1662" s="236"/>
      <c r="G1662" s="244"/>
      <c r="H1662" s="259" t="str">
        <f t="shared" si="207"/>
        <v/>
      </c>
      <c r="I1662" s="236"/>
      <c r="J1662" s="236"/>
      <c r="K1662" s="236"/>
      <c r="L1662" s="236"/>
      <c r="M1662" s="311">
        <f t="shared" si="208"/>
        <v>0</v>
      </c>
      <c r="N1662" s="236"/>
      <c r="O1662" s="236"/>
      <c r="P1662" s="236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6"/>
      <c r="AF1662" s="236"/>
      <c r="AG1662" s="236"/>
      <c r="AH1662" s="236"/>
      <c r="AI1662" s="236"/>
      <c r="AJ1662" s="236"/>
      <c r="AK1662" s="236"/>
      <c r="AL1662" s="260" t="str">
        <f t="shared" si="210"/>
        <v>нет</v>
      </c>
      <c r="AM1662" s="260" t="str">
        <f t="shared" si="212"/>
        <v>нет</v>
      </c>
      <c r="AN1662" s="260">
        <f t="shared" si="209"/>
        <v>0</v>
      </c>
      <c r="AO1662" s="260" t="e">
        <f t="shared" si="211"/>
        <v>#VALUE!</v>
      </c>
    </row>
    <row r="1663" spans="1:41">
      <c r="A1663" s="264" t="e">
        <f t="shared" si="213"/>
        <v>#VALUE!</v>
      </c>
      <c r="B1663" s="243">
        <v>1660</v>
      </c>
      <c r="C1663" s="244"/>
      <c r="D1663" s="259" t="str">
        <f t="shared" ref="D1663:D1726" si="214">IFERROR(VLOOKUP(C1663,msu,2,0),"")</f>
        <v/>
      </c>
      <c r="E1663" s="236"/>
      <c r="F1663" s="236"/>
      <c r="G1663" s="244"/>
      <c r="H1663" s="259" t="str">
        <f t="shared" ref="H1663:H1726" si="215">IFERROR(VLOOKUP(G1663,oo,2,0),"")</f>
        <v/>
      </c>
      <c r="I1663" s="236"/>
      <c r="J1663" s="236"/>
      <c r="K1663" s="236"/>
      <c r="L1663" s="236"/>
      <c r="M1663" s="311">
        <f t="shared" ref="M1663:M1726" si="216">COUNTA(N1663:AK1663)</f>
        <v>0</v>
      </c>
      <c r="N1663" s="236"/>
      <c r="O1663" s="236"/>
      <c r="P1663" s="236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6"/>
      <c r="AF1663" s="236"/>
      <c r="AG1663" s="236"/>
      <c r="AH1663" s="236"/>
      <c r="AI1663" s="236"/>
      <c r="AJ1663" s="236"/>
      <c r="AK1663" s="236"/>
      <c r="AL1663" s="260" t="str">
        <f t="shared" si="210"/>
        <v>нет</v>
      </c>
      <c r="AM1663" s="260" t="str">
        <f t="shared" si="212"/>
        <v>нет</v>
      </c>
      <c r="AN1663" s="260">
        <f t="shared" ref="AN1663:AN1726" si="217">COUNTIF(N1663:AK1663,"призер")+COUNTIF(N1663:AK1663,"победитель")</f>
        <v>0</v>
      </c>
      <c r="AO1663" s="260" t="e">
        <f t="shared" si="211"/>
        <v>#VALUE!</v>
      </c>
    </row>
    <row r="1664" spans="1:41">
      <c r="A1664" s="264" t="e">
        <f t="shared" si="213"/>
        <v>#VALUE!</v>
      </c>
      <c r="B1664" s="243">
        <v>1661</v>
      </c>
      <c r="C1664" s="244"/>
      <c r="D1664" s="259" t="str">
        <f t="shared" si="214"/>
        <v/>
      </c>
      <c r="E1664" s="236"/>
      <c r="F1664" s="236"/>
      <c r="G1664" s="244"/>
      <c r="H1664" s="259" t="str">
        <f t="shared" si="215"/>
        <v/>
      </c>
      <c r="I1664" s="236"/>
      <c r="J1664" s="236"/>
      <c r="K1664" s="236"/>
      <c r="L1664" s="236"/>
      <c r="M1664" s="311">
        <f t="shared" si="216"/>
        <v>0</v>
      </c>
      <c r="N1664" s="236"/>
      <c r="O1664" s="236"/>
      <c r="P1664" s="236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6"/>
      <c r="AF1664" s="236"/>
      <c r="AG1664" s="236"/>
      <c r="AH1664" s="236"/>
      <c r="AI1664" s="236"/>
      <c r="AJ1664" s="236"/>
      <c r="AK1664" s="236"/>
      <c r="AL1664" s="260" t="str">
        <f t="shared" si="210"/>
        <v>нет</v>
      </c>
      <c r="AM1664" s="260" t="str">
        <f t="shared" si="212"/>
        <v>нет</v>
      </c>
      <c r="AN1664" s="260">
        <f t="shared" si="217"/>
        <v>0</v>
      </c>
      <c r="AO1664" s="260" t="e">
        <f t="shared" si="211"/>
        <v>#VALUE!</v>
      </c>
    </row>
    <row r="1665" spans="1:41">
      <c r="A1665" s="264" t="e">
        <f t="shared" si="213"/>
        <v>#VALUE!</v>
      </c>
      <c r="B1665" s="243">
        <v>1662</v>
      </c>
      <c r="C1665" s="244"/>
      <c r="D1665" s="259" t="str">
        <f t="shared" si="214"/>
        <v/>
      </c>
      <c r="E1665" s="236"/>
      <c r="F1665" s="236"/>
      <c r="G1665" s="244"/>
      <c r="H1665" s="259" t="str">
        <f t="shared" si="215"/>
        <v/>
      </c>
      <c r="I1665" s="236"/>
      <c r="J1665" s="236"/>
      <c r="K1665" s="236"/>
      <c r="L1665" s="236"/>
      <c r="M1665" s="311">
        <f t="shared" si="216"/>
        <v>0</v>
      </c>
      <c r="N1665" s="236"/>
      <c r="O1665" s="236"/>
      <c r="P1665" s="236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6"/>
      <c r="AF1665" s="236"/>
      <c r="AG1665" s="236"/>
      <c r="AH1665" s="236"/>
      <c r="AI1665" s="236"/>
      <c r="AJ1665" s="236"/>
      <c r="AK1665" s="236"/>
      <c r="AL1665" s="260" t="str">
        <f t="shared" si="210"/>
        <v>нет</v>
      </c>
      <c r="AM1665" s="260" t="str">
        <f t="shared" si="212"/>
        <v>нет</v>
      </c>
      <c r="AN1665" s="260">
        <f t="shared" si="217"/>
        <v>0</v>
      </c>
      <c r="AO1665" s="260" t="e">
        <f t="shared" si="211"/>
        <v>#VALUE!</v>
      </c>
    </row>
    <row r="1666" spans="1:41">
      <c r="A1666" s="264" t="e">
        <f t="shared" si="213"/>
        <v>#VALUE!</v>
      </c>
      <c r="B1666" s="243">
        <v>1663</v>
      </c>
      <c r="C1666" s="244"/>
      <c r="D1666" s="259" t="str">
        <f t="shared" si="214"/>
        <v/>
      </c>
      <c r="E1666" s="236"/>
      <c r="F1666" s="236"/>
      <c r="G1666" s="244"/>
      <c r="H1666" s="259" t="str">
        <f t="shared" si="215"/>
        <v/>
      </c>
      <c r="I1666" s="236"/>
      <c r="J1666" s="236"/>
      <c r="K1666" s="236"/>
      <c r="L1666" s="236"/>
      <c r="M1666" s="311">
        <f t="shared" si="216"/>
        <v>0</v>
      </c>
      <c r="N1666" s="236"/>
      <c r="O1666" s="236"/>
      <c r="P1666" s="236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6"/>
      <c r="AF1666" s="236"/>
      <c r="AG1666" s="236"/>
      <c r="AH1666" s="236"/>
      <c r="AI1666" s="236"/>
      <c r="AJ1666" s="236"/>
      <c r="AK1666" s="236"/>
      <c r="AL1666" s="260" t="str">
        <f t="shared" si="210"/>
        <v>нет</v>
      </c>
      <c r="AM1666" s="260" t="str">
        <f t="shared" si="212"/>
        <v>нет</v>
      </c>
      <c r="AN1666" s="260">
        <f t="shared" si="217"/>
        <v>0</v>
      </c>
      <c r="AO1666" s="260" t="e">
        <f t="shared" si="211"/>
        <v>#VALUE!</v>
      </c>
    </row>
    <row r="1667" spans="1:41">
      <c r="A1667" s="264" t="e">
        <f t="shared" si="213"/>
        <v>#VALUE!</v>
      </c>
      <c r="B1667" s="243">
        <v>1664</v>
      </c>
      <c r="C1667" s="244"/>
      <c r="D1667" s="259" t="str">
        <f t="shared" si="214"/>
        <v/>
      </c>
      <c r="E1667" s="236"/>
      <c r="F1667" s="236"/>
      <c r="G1667" s="244"/>
      <c r="H1667" s="259" t="str">
        <f t="shared" si="215"/>
        <v/>
      </c>
      <c r="I1667" s="236"/>
      <c r="J1667" s="236"/>
      <c r="K1667" s="236"/>
      <c r="L1667" s="236"/>
      <c r="M1667" s="311">
        <f t="shared" si="216"/>
        <v>0</v>
      </c>
      <c r="N1667" s="236"/>
      <c r="O1667" s="236"/>
      <c r="P1667" s="236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6"/>
      <c r="AF1667" s="236"/>
      <c r="AG1667" s="236"/>
      <c r="AH1667" s="236"/>
      <c r="AI1667" s="236"/>
      <c r="AJ1667" s="236"/>
      <c r="AK1667" s="236"/>
      <c r="AL1667" s="260" t="str">
        <f t="shared" si="210"/>
        <v>нет</v>
      </c>
      <c r="AM1667" s="260" t="str">
        <f t="shared" si="212"/>
        <v>нет</v>
      </c>
      <c r="AN1667" s="260">
        <f t="shared" si="217"/>
        <v>0</v>
      </c>
      <c r="AO1667" s="260" t="e">
        <f t="shared" si="211"/>
        <v>#VALUE!</v>
      </c>
    </row>
    <row r="1668" spans="1:41">
      <c r="A1668" s="264" t="e">
        <f t="shared" si="213"/>
        <v>#VALUE!</v>
      </c>
      <c r="B1668" s="243">
        <v>1665</v>
      </c>
      <c r="C1668" s="244"/>
      <c r="D1668" s="259" t="str">
        <f t="shared" si="214"/>
        <v/>
      </c>
      <c r="E1668" s="236"/>
      <c r="F1668" s="236"/>
      <c r="G1668" s="244"/>
      <c r="H1668" s="259" t="str">
        <f t="shared" si="215"/>
        <v/>
      </c>
      <c r="I1668" s="236"/>
      <c r="J1668" s="236"/>
      <c r="K1668" s="236"/>
      <c r="L1668" s="236"/>
      <c r="M1668" s="311">
        <f t="shared" si="216"/>
        <v>0</v>
      </c>
      <c r="N1668" s="236"/>
      <c r="O1668" s="236"/>
      <c r="P1668" s="236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6"/>
      <c r="AF1668" s="236"/>
      <c r="AG1668" s="236"/>
      <c r="AH1668" s="236"/>
      <c r="AI1668" s="236"/>
      <c r="AJ1668" s="236"/>
      <c r="AK1668" s="236"/>
      <c r="AL1668" s="260" t="str">
        <f t="shared" si="210"/>
        <v>нет</v>
      </c>
      <c r="AM1668" s="260" t="str">
        <f t="shared" si="212"/>
        <v>нет</v>
      </c>
      <c r="AN1668" s="260">
        <f t="shared" si="217"/>
        <v>0</v>
      </c>
      <c r="AO1668" s="260" t="e">
        <f t="shared" si="211"/>
        <v>#VALUE!</v>
      </c>
    </row>
    <row r="1669" spans="1:41">
      <c r="A1669" s="264" t="e">
        <f t="shared" si="213"/>
        <v>#VALUE!</v>
      </c>
      <c r="B1669" s="243">
        <v>1666</v>
      </c>
      <c r="C1669" s="244"/>
      <c r="D1669" s="259" t="str">
        <f t="shared" si="214"/>
        <v/>
      </c>
      <c r="E1669" s="236"/>
      <c r="F1669" s="236"/>
      <c r="G1669" s="244"/>
      <c r="H1669" s="259" t="str">
        <f t="shared" si="215"/>
        <v/>
      </c>
      <c r="I1669" s="236"/>
      <c r="J1669" s="236"/>
      <c r="K1669" s="236"/>
      <c r="L1669" s="236"/>
      <c r="M1669" s="311">
        <f t="shared" si="216"/>
        <v>0</v>
      </c>
      <c r="N1669" s="236"/>
      <c r="O1669" s="236"/>
      <c r="P1669" s="236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6"/>
      <c r="AF1669" s="236"/>
      <c r="AG1669" s="236"/>
      <c r="AH1669" s="236"/>
      <c r="AI1669" s="236"/>
      <c r="AJ1669" s="236"/>
      <c r="AK1669" s="236"/>
      <c r="AL1669" s="260" t="str">
        <f t="shared" ref="AL1669:AL1732" si="218">IF($I1669&lt;5,"нет",IF($I1669&gt;9,"нет","да"))</f>
        <v>нет</v>
      </c>
      <c r="AM1669" s="260" t="str">
        <f t="shared" si="212"/>
        <v>нет</v>
      </c>
      <c r="AN1669" s="260">
        <f t="shared" si="217"/>
        <v>0</v>
      </c>
      <c r="AO1669" s="260" t="e">
        <f t="shared" ref="AO1669:AO1732" si="219">IF(LEN(G1669)=5,LEFT(G1669,1)+100,LEFT(G1669,2)+100)</f>
        <v>#VALUE!</v>
      </c>
    </row>
    <row r="1670" spans="1:41">
      <c r="A1670" s="264" t="e">
        <f t="shared" si="213"/>
        <v>#VALUE!</v>
      </c>
      <c r="B1670" s="243">
        <v>1667</v>
      </c>
      <c r="C1670" s="244"/>
      <c r="D1670" s="259" t="str">
        <f t="shared" si="214"/>
        <v/>
      </c>
      <c r="E1670" s="236"/>
      <c r="F1670" s="236"/>
      <c r="G1670" s="244"/>
      <c r="H1670" s="259" t="str">
        <f t="shared" si="215"/>
        <v/>
      </c>
      <c r="I1670" s="236"/>
      <c r="J1670" s="236"/>
      <c r="K1670" s="236"/>
      <c r="L1670" s="236"/>
      <c r="M1670" s="311">
        <f t="shared" si="216"/>
        <v>0</v>
      </c>
      <c r="N1670" s="236"/>
      <c r="O1670" s="236"/>
      <c r="P1670" s="236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6"/>
      <c r="AF1670" s="236"/>
      <c r="AG1670" s="236"/>
      <c r="AH1670" s="236"/>
      <c r="AI1670" s="236"/>
      <c r="AJ1670" s="236"/>
      <c r="AK1670" s="236"/>
      <c r="AL1670" s="260" t="str">
        <f t="shared" si="218"/>
        <v>нет</v>
      </c>
      <c r="AM1670" s="260" t="str">
        <f t="shared" ref="AM1670:AM1733" si="220">IF($I1670&lt;=9,"нет","да")</f>
        <v>нет</v>
      </c>
      <c r="AN1670" s="260">
        <f t="shared" si="217"/>
        <v>0</v>
      </c>
      <c r="AO1670" s="260" t="e">
        <f t="shared" si="219"/>
        <v>#VALUE!</v>
      </c>
    </row>
    <row r="1671" spans="1:41">
      <c r="A1671" s="264" t="e">
        <f t="shared" si="213"/>
        <v>#VALUE!</v>
      </c>
      <c r="B1671" s="243">
        <v>1668</v>
      </c>
      <c r="C1671" s="244"/>
      <c r="D1671" s="259" t="str">
        <f t="shared" si="214"/>
        <v/>
      </c>
      <c r="E1671" s="236"/>
      <c r="F1671" s="236"/>
      <c r="G1671" s="244"/>
      <c r="H1671" s="259" t="str">
        <f t="shared" si="215"/>
        <v/>
      </c>
      <c r="I1671" s="236"/>
      <c r="J1671" s="236"/>
      <c r="K1671" s="236"/>
      <c r="L1671" s="236"/>
      <c r="M1671" s="311">
        <f t="shared" si="216"/>
        <v>0</v>
      </c>
      <c r="N1671" s="236"/>
      <c r="O1671" s="236"/>
      <c r="P1671" s="236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6"/>
      <c r="AF1671" s="236"/>
      <c r="AG1671" s="236"/>
      <c r="AH1671" s="236"/>
      <c r="AI1671" s="236"/>
      <c r="AJ1671" s="236"/>
      <c r="AK1671" s="236"/>
      <c r="AL1671" s="260" t="str">
        <f t="shared" si="218"/>
        <v>нет</v>
      </c>
      <c r="AM1671" s="260" t="str">
        <f t="shared" si="220"/>
        <v>нет</v>
      </c>
      <c r="AN1671" s="260">
        <f t="shared" si="217"/>
        <v>0</v>
      </c>
      <c r="AO1671" s="260" t="e">
        <f t="shared" si="219"/>
        <v>#VALUE!</v>
      </c>
    </row>
    <row r="1672" spans="1:41">
      <c r="A1672" s="264" t="e">
        <f t="shared" ref="A1672:A1735" si="221">IF($AO1672=$C1672, "Код_ОО+МСУ_верно", "Требуется проверка кода ОО или МСУ, кроме 101, 102,103")</f>
        <v>#VALUE!</v>
      </c>
      <c r="B1672" s="243">
        <v>1669</v>
      </c>
      <c r="C1672" s="244"/>
      <c r="D1672" s="259" t="str">
        <f t="shared" si="214"/>
        <v/>
      </c>
      <c r="E1672" s="236"/>
      <c r="F1672" s="236"/>
      <c r="G1672" s="244"/>
      <c r="H1672" s="259" t="str">
        <f t="shared" si="215"/>
        <v/>
      </c>
      <c r="I1672" s="236"/>
      <c r="J1672" s="236"/>
      <c r="K1672" s="236"/>
      <c r="L1672" s="236"/>
      <c r="M1672" s="311">
        <f t="shared" si="216"/>
        <v>0</v>
      </c>
      <c r="N1672" s="236"/>
      <c r="O1672" s="236"/>
      <c r="P1672" s="236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6"/>
      <c r="AF1672" s="236"/>
      <c r="AG1672" s="236"/>
      <c r="AH1672" s="236"/>
      <c r="AI1672" s="236"/>
      <c r="AJ1672" s="236"/>
      <c r="AK1672" s="236"/>
      <c r="AL1672" s="260" t="str">
        <f t="shared" si="218"/>
        <v>нет</v>
      </c>
      <c r="AM1672" s="260" t="str">
        <f t="shared" si="220"/>
        <v>нет</v>
      </c>
      <c r="AN1672" s="260">
        <f t="shared" si="217"/>
        <v>0</v>
      </c>
      <c r="AO1672" s="260" t="e">
        <f t="shared" si="219"/>
        <v>#VALUE!</v>
      </c>
    </row>
    <row r="1673" spans="1:41">
      <c r="A1673" s="264" t="e">
        <f t="shared" si="221"/>
        <v>#VALUE!</v>
      </c>
      <c r="B1673" s="243">
        <v>1670</v>
      </c>
      <c r="C1673" s="244"/>
      <c r="D1673" s="259" t="str">
        <f t="shared" si="214"/>
        <v/>
      </c>
      <c r="E1673" s="236"/>
      <c r="F1673" s="236"/>
      <c r="G1673" s="244"/>
      <c r="H1673" s="259" t="str">
        <f t="shared" si="215"/>
        <v/>
      </c>
      <c r="I1673" s="236"/>
      <c r="J1673" s="236"/>
      <c r="K1673" s="236"/>
      <c r="L1673" s="236"/>
      <c r="M1673" s="311">
        <f t="shared" si="216"/>
        <v>0</v>
      </c>
      <c r="N1673" s="236"/>
      <c r="O1673" s="236"/>
      <c r="P1673" s="236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6"/>
      <c r="AF1673" s="236"/>
      <c r="AG1673" s="236"/>
      <c r="AH1673" s="236"/>
      <c r="AI1673" s="236"/>
      <c r="AJ1673" s="236"/>
      <c r="AK1673" s="236"/>
      <c r="AL1673" s="260" t="str">
        <f t="shared" si="218"/>
        <v>нет</v>
      </c>
      <c r="AM1673" s="260" t="str">
        <f t="shared" si="220"/>
        <v>нет</v>
      </c>
      <c r="AN1673" s="260">
        <f t="shared" si="217"/>
        <v>0</v>
      </c>
      <c r="AO1673" s="260" t="e">
        <f t="shared" si="219"/>
        <v>#VALUE!</v>
      </c>
    </row>
    <row r="1674" spans="1:41">
      <c r="A1674" s="264" t="e">
        <f t="shared" si="221"/>
        <v>#VALUE!</v>
      </c>
      <c r="B1674" s="243">
        <v>1671</v>
      </c>
      <c r="C1674" s="244"/>
      <c r="D1674" s="259" t="str">
        <f t="shared" si="214"/>
        <v/>
      </c>
      <c r="E1674" s="236"/>
      <c r="F1674" s="236"/>
      <c r="G1674" s="244"/>
      <c r="H1674" s="259" t="str">
        <f t="shared" si="215"/>
        <v/>
      </c>
      <c r="I1674" s="236"/>
      <c r="J1674" s="236"/>
      <c r="K1674" s="236"/>
      <c r="L1674" s="236"/>
      <c r="M1674" s="311">
        <f t="shared" si="216"/>
        <v>0</v>
      </c>
      <c r="N1674" s="236"/>
      <c r="O1674" s="236"/>
      <c r="P1674" s="236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6"/>
      <c r="AF1674" s="236"/>
      <c r="AG1674" s="236"/>
      <c r="AH1674" s="236"/>
      <c r="AI1674" s="236"/>
      <c r="AJ1674" s="236"/>
      <c r="AK1674" s="236"/>
      <c r="AL1674" s="260" t="str">
        <f t="shared" si="218"/>
        <v>нет</v>
      </c>
      <c r="AM1674" s="260" t="str">
        <f t="shared" si="220"/>
        <v>нет</v>
      </c>
      <c r="AN1674" s="260">
        <f t="shared" si="217"/>
        <v>0</v>
      </c>
      <c r="AO1674" s="260" t="e">
        <f t="shared" si="219"/>
        <v>#VALUE!</v>
      </c>
    </row>
    <row r="1675" spans="1:41">
      <c r="A1675" s="264" t="e">
        <f t="shared" si="221"/>
        <v>#VALUE!</v>
      </c>
      <c r="B1675" s="243">
        <v>1672</v>
      </c>
      <c r="C1675" s="244"/>
      <c r="D1675" s="259" t="str">
        <f t="shared" si="214"/>
        <v/>
      </c>
      <c r="E1675" s="236"/>
      <c r="F1675" s="236"/>
      <c r="G1675" s="244"/>
      <c r="H1675" s="259" t="str">
        <f t="shared" si="215"/>
        <v/>
      </c>
      <c r="I1675" s="236"/>
      <c r="J1675" s="236"/>
      <c r="K1675" s="236"/>
      <c r="L1675" s="236"/>
      <c r="M1675" s="311">
        <f t="shared" si="216"/>
        <v>0</v>
      </c>
      <c r="N1675" s="236"/>
      <c r="O1675" s="236"/>
      <c r="P1675" s="236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6"/>
      <c r="AF1675" s="236"/>
      <c r="AG1675" s="236"/>
      <c r="AH1675" s="236"/>
      <c r="AI1675" s="236"/>
      <c r="AJ1675" s="236"/>
      <c r="AK1675" s="236"/>
      <c r="AL1675" s="260" t="str">
        <f t="shared" si="218"/>
        <v>нет</v>
      </c>
      <c r="AM1675" s="260" t="str">
        <f t="shared" si="220"/>
        <v>нет</v>
      </c>
      <c r="AN1675" s="260">
        <f t="shared" si="217"/>
        <v>0</v>
      </c>
      <c r="AO1675" s="260" t="e">
        <f t="shared" si="219"/>
        <v>#VALUE!</v>
      </c>
    </row>
    <row r="1676" spans="1:41">
      <c r="A1676" s="264" t="e">
        <f t="shared" si="221"/>
        <v>#VALUE!</v>
      </c>
      <c r="B1676" s="243">
        <v>1673</v>
      </c>
      <c r="C1676" s="244"/>
      <c r="D1676" s="259" t="str">
        <f t="shared" si="214"/>
        <v/>
      </c>
      <c r="E1676" s="236"/>
      <c r="F1676" s="236"/>
      <c r="G1676" s="244"/>
      <c r="H1676" s="259" t="str">
        <f t="shared" si="215"/>
        <v/>
      </c>
      <c r="I1676" s="236"/>
      <c r="J1676" s="236"/>
      <c r="K1676" s="236"/>
      <c r="L1676" s="236"/>
      <c r="M1676" s="311">
        <f t="shared" si="216"/>
        <v>0</v>
      </c>
      <c r="N1676" s="236"/>
      <c r="O1676" s="236"/>
      <c r="P1676" s="236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6"/>
      <c r="AF1676" s="236"/>
      <c r="AG1676" s="236"/>
      <c r="AH1676" s="236"/>
      <c r="AI1676" s="236"/>
      <c r="AJ1676" s="236"/>
      <c r="AK1676" s="236"/>
      <c r="AL1676" s="260" t="str">
        <f t="shared" si="218"/>
        <v>нет</v>
      </c>
      <c r="AM1676" s="260" t="str">
        <f t="shared" si="220"/>
        <v>нет</v>
      </c>
      <c r="AN1676" s="260">
        <f t="shared" si="217"/>
        <v>0</v>
      </c>
      <c r="AO1676" s="260" t="e">
        <f t="shared" si="219"/>
        <v>#VALUE!</v>
      </c>
    </row>
    <row r="1677" spans="1:41">
      <c r="A1677" s="264" t="e">
        <f t="shared" si="221"/>
        <v>#VALUE!</v>
      </c>
      <c r="B1677" s="243">
        <v>1674</v>
      </c>
      <c r="C1677" s="244"/>
      <c r="D1677" s="259" t="str">
        <f t="shared" si="214"/>
        <v/>
      </c>
      <c r="E1677" s="236"/>
      <c r="F1677" s="236"/>
      <c r="G1677" s="244"/>
      <c r="H1677" s="259" t="str">
        <f t="shared" si="215"/>
        <v/>
      </c>
      <c r="I1677" s="236"/>
      <c r="J1677" s="236"/>
      <c r="K1677" s="236"/>
      <c r="L1677" s="236"/>
      <c r="M1677" s="311">
        <f t="shared" si="216"/>
        <v>0</v>
      </c>
      <c r="N1677" s="236"/>
      <c r="O1677" s="236"/>
      <c r="P1677" s="236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6"/>
      <c r="AF1677" s="236"/>
      <c r="AG1677" s="236"/>
      <c r="AH1677" s="236"/>
      <c r="AI1677" s="236"/>
      <c r="AJ1677" s="236"/>
      <c r="AK1677" s="236"/>
      <c r="AL1677" s="260" t="str">
        <f t="shared" si="218"/>
        <v>нет</v>
      </c>
      <c r="AM1677" s="260" t="str">
        <f t="shared" si="220"/>
        <v>нет</v>
      </c>
      <c r="AN1677" s="260">
        <f t="shared" si="217"/>
        <v>0</v>
      </c>
      <c r="AO1677" s="260" t="e">
        <f t="shared" si="219"/>
        <v>#VALUE!</v>
      </c>
    </row>
    <row r="1678" spans="1:41">
      <c r="A1678" s="264" t="e">
        <f t="shared" si="221"/>
        <v>#VALUE!</v>
      </c>
      <c r="B1678" s="243">
        <v>1675</v>
      </c>
      <c r="C1678" s="244"/>
      <c r="D1678" s="259" t="str">
        <f t="shared" si="214"/>
        <v/>
      </c>
      <c r="E1678" s="236"/>
      <c r="F1678" s="236"/>
      <c r="G1678" s="244"/>
      <c r="H1678" s="259" t="str">
        <f t="shared" si="215"/>
        <v/>
      </c>
      <c r="I1678" s="236"/>
      <c r="J1678" s="236"/>
      <c r="K1678" s="236"/>
      <c r="L1678" s="236"/>
      <c r="M1678" s="311">
        <f t="shared" si="216"/>
        <v>0</v>
      </c>
      <c r="N1678" s="236"/>
      <c r="O1678" s="236"/>
      <c r="P1678" s="236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6"/>
      <c r="AF1678" s="236"/>
      <c r="AG1678" s="236"/>
      <c r="AH1678" s="236"/>
      <c r="AI1678" s="236"/>
      <c r="AJ1678" s="236"/>
      <c r="AK1678" s="236"/>
      <c r="AL1678" s="260" t="str">
        <f t="shared" si="218"/>
        <v>нет</v>
      </c>
      <c r="AM1678" s="260" t="str">
        <f t="shared" si="220"/>
        <v>нет</v>
      </c>
      <c r="AN1678" s="260">
        <f t="shared" si="217"/>
        <v>0</v>
      </c>
      <c r="AO1678" s="260" t="e">
        <f t="shared" si="219"/>
        <v>#VALUE!</v>
      </c>
    </row>
    <row r="1679" spans="1:41">
      <c r="A1679" s="264" t="e">
        <f t="shared" si="221"/>
        <v>#VALUE!</v>
      </c>
      <c r="B1679" s="243">
        <v>1676</v>
      </c>
      <c r="C1679" s="244"/>
      <c r="D1679" s="259" t="str">
        <f t="shared" si="214"/>
        <v/>
      </c>
      <c r="E1679" s="236"/>
      <c r="F1679" s="236"/>
      <c r="G1679" s="244"/>
      <c r="H1679" s="259" t="str">
        <f t="shared" si="215"/>
        <v/>
      </c>
      <c r="I1679" s="236"/>
      <c r="J1679" s="236"/>
      <c r="K1679" s="236"/>
      <c r="L1679" s="236"/>
      <c r="M1679" s="311">
        <f t="shared" si="216"/>
        <v>0</v>
      </c>
      <c r="N1679" s="236"/>
      <c r="O1679" s="236"/>
      <c r="P1679" s="236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6"/>
      <c r="AF1679" s="236"/>
      <c r="AG1679" s="236"/>
      <c r="AH1679" s="236"/>
      <c r="AI1679" s="236"/>
      <c r="AJ1679" s="236"/>
      <c r="AK1679" s="236"/>
      <c r="AL1679" s="260" t="str">
        <f t="shared" si="218"/>
        <v>нет</v>
      </c>
      <c r="AM1679" s="260" t="str">
        <f t="shared" si="220"/>
        <v>нет</v>
      </c>
      <c r="AN1679" s="260">
        <f t="shared" si="217"/>
        <v>0</v>
      </c>
      <c r="AO1679" s="260" t="e">
        <f t="shared" si="219"/>
        <v>#VALUE!</v>
      </c>
    </row>
    <row r="1680" spans="1:41">
      <c r="A1680" s="264" t="e">
        <f t="shared" si="221"/>
        <v>#VALUE!</v>
      </c>
      <c r="B1680" s="243">
        <v>1677</v>
      </c>
      <c r="C1680" s="244"/>
      <c r="D1680" s="259" t="str">
        <f t="shared" si="214"/>
        <v/>
      </c>
      <c r="E1680" s="236"/>
      <c r="F1680" s="236"/>
      <c r="G1680" s="244"/>
      <c r="H1680" s="259" t="str">
        <f t="shared" si="215"/>
        <v/>
      </c>
      <c r="I1680" s="236"/>
      <c r="J1680" s="236"/>
      <c r="K1680" s="236"/>
      <c r="L1680" s="236"/>
      <c r="M1680" s="311">
        <f t="shared" si="216"/>
        <v>0</v>
      </c>
      <c r="N1680" s="236"/>
      <c r="O1680" s="236"/>
      <c r="P1680" s="236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6"/>
      <c r="AF1680" s="236"/>
      <c r="AG1680" s="236"/>
      <c r="AH1680" s="236"/>
      <c r="AI1680" s="236"/>
      <c r="AJ1680" s="236"/>
      <c r="AK1680" s="236"/>
      <c r="AL1680" s="260" t="str">
        <f t="shared" si="218"/>
        <v>нет</v>
      </c>
      <c r="AM1680" s="260" t="str">
        <f t="shared" si="220"/>
        <v>нет</v>
      </c>
      <c r="AN1680" s="260">
        <f t="shared" si="217"/>
        <v>0</v>
      </c>
      <c r="AO1680" s="260" t="e">
        <f t="shared" si="219"/>
        <v>#VALUE!</v>
      </c>
    </row>
    <row r="1681" spans="1:41">
      <c r="A1681" s="264" t="e">
        <f t="shared" si="221"/>
        <v>#VALUE!</v>
      </c>
      <c r="B1681" s="243">
        <v>1678</v>
      </c>
      <c r="C1681" s="244"/>
      <c r="D1681" s="259" t="str">
        <f t="shared" si="214"/>
        <v/>
      </c>
      <c r="E1681" s="236"/>
      <c r="F1681" s="236"/>
      <c r="G1681" s="244"/>
      <c r="H1681" s="259" t="str">
        <f t="shared" si="215"/>
        <v/>
      </c>
      <c r="I1681" s="236"/>
      <c r="J1681" s="236"/>
      <c r="K1681" s="236"/>
      <c r="L1681" s="236"/>
      <c r="M1681" s="311">
        <f t="shared" si="216"/>
        <v>0</v>
      </c>
      <c r="N1681" s="236"/>
      <c r="O1681" s="236"/>
      <c r="P1681" s="236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6"/>
      <c r="AF1681" s="236"/>
      <c r="AG1681" s="236"/>
      <c r="AH1681" s="236"/>
      <c r="AI1681" s="236"/>
      <c r="AJ1681" s="236"/>
      <c r="AK1681" s="236"/>
      <c r="AL1681" s="260" t="str">
        <f t="shared" si="218"/>
        <v>нет</v>
      </c>
      <c r="AM1681" s="260" t="str">
        <f t="shared" si="220"/>
        <v>нет</v>
      </c>
      <c r="AN1681" s="260">
        <f t="shared" si="217"/>
        <v>0</v>
      </c>
      <c r="AO1681" s="260" t="e">
        <f t="shared" si="219"/>
        <v>#VALUE!</v>
      </c>
    </row>
    <row r="1682" spans="1:41">
      <c r="A1682" s="264" t="e">
        <f t="shared" si="221"/>
        <v>#VALUE!</v>
      </c>
      <c r="B1682" s="243">
        <v>1679</v>
      </c>
      <c r="C1682" s="244"/>
      <c r="D1682" s="259" t="str">
        <f t="shared" si="214"/>
        <v/>
      </c>
      <c r="E1682" s="236"/>
      <c r="F1682" s="236"/>
      <c r="G1682" s="244"/>
      <c r="H1682" s="259" t="str">
        <f t="shared" si="215"/>
        <v/>
      </c>
      <c r="I1682" s="236"/>
      <c r="J1682" s="236"/>
      <c r="K1682" s="236"/>
      <c r="L1682" s="236"/>
      <c r="M1682" s="311">
        <f t="shared" si="216"/>
        <v>0</v>
      </c>
      <c r="N1682" s="236"/>
      <c r="O1682" s="236"/>
      <c r="P1682" s="236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6"/>
      <c r="AF1682" s="236"/>
      <c r="AG1682" s="236"/>
      <c r="AH1682" s="236"/>
      <c r="AI1682" s="236"/>
      <c r="AJ1682" s="236"/>
      <c r="AK1682" s="236"/>
      <c r="AL1682" s="260" t="str">
        <f t="shared" si="218"/>
        <v>нет</v>
      </c>
      <c r="AM1682" s="260" t="str">
        <f t="shared" si="220"/>
        <v>нет</v>
      </c>
      <c r="AN1682" s="260">
        <f t="shared" si="217"/>
        <v>0</v>
      </c>
      <c r="AO1682" s="260" t="e">
        <f t="shared" si="219"/>
        <v>#VALUE!</v>
      </c>
    </row>
    <row r="1683" spans="1:41">
      <c r="A1683" s="264" t="e">
        <f t="shared" si="221"/>
        <v>#VALUE!</v>
      </c>
      <c r="B1683" s="243">
        <v>1680</v>
      </c>
      <c r="C1683" s="244"/>
      <c r="D1683" s="259" t="str">
        <f t="shared" si="214"/>
        <v/>
      </c>
      <c r="E1683" s="236"/>
      <c r="F1683" s="236"/>
      <c r="G1683" s="244"/>
      <c r="H1683" s="259" t="str">
        <f t="shared" si="215"/>
        <v/>
      </c>
      <c r="I1683" s="236"/>
      <c r="J1683" s="236"/>
      <c r="K1683" s="236"/>
      <c r="L1683" s="236"/>
      <c r="M1683" s="311">
        <f t="shared" si="216"/>
        <v>0</v>
      </c>
      <c r="N1683" s="236"/>
      <c r="O1683" s="236"/>
      <c r="P1683" s="236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6"/>
      <c r="AF1683" s="236"/>
      <c r="AG1683" s="236"/>
      <c r="AH1683" s="236"/>
      <c r="AI1683" s="236"/>
      <c r="AJ1683" s="236"/>
      <c r="AK1683" s="236"/>
      <c r="AL1683" s="260" t="str">
        <f t="shared" si="218"/>
        <v>нет</v>
      </c>
      <c r="AM1683" s="260" t="str">
        <f t="shared" si="220"/>
        <v>нет</v>
      </c>
      <c r="AN1683" s="260">
        <f t="shared" si="217"/>
        <v>0</v>
      </c>
      <c r="AO1683" s="260" t="e">
        <f t="shared" si="219"/>
        <v>#VALUE!</v>
      </c>
    </row>
    <row r="1684" spans="1:41">
      <c r="A1684" s="264" t="e">
        <f t="shared" si="221"/>
        <v>#VALUE!</v>
      </c>
      <c r="B1684" s="243">
        <v>1681</v>
      </c>
      <c r="C1684" s="244"/>
      <c r="D1684" s="259" t="str">
        <f t="shared" si="214"/>
        <v/>
      </c>
      <c r="E1684" s="236"/>
      <c r="F1684" s="236"/>
      <c r="G1684" s="244"/>
      <c r="H1684" s="259" t="str">
        <f t="shared" si="215"/>
        <v/>
      </c>
      <c r="I1684" s="236"/>
      <c r="J1684" s="236"/>
      <c r="K1684" s="236"/>
      <c r="L1684" s="236"/>
      <c r="M1684" s="311">
        <f t="shared" si="216"/>
        <v>0</v>
      </c>
      <c r="N1684" s="236"/>
      <c r="O1684" s="236"/>
      <c r="P1684" s="236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6"/>
      <c r="AF1684" s="236"/>
      <c r="AG1684" s="236"/>
      <c r="AH1684" s="236"/>
      <c r="AI1684" s="236"/>
      <c r="AJ1684" s="236"/>
      <c r="AK1684" s="236"/>
      <c r="AL1684" s="260" t="str">
        <f t="shared" si="218"/>
        <v>нет</v>
      </c>
      <c r="AM1684" s="260" t="str">
        <f t="shared" si="220"/>
        <v>нет</v>
      </c>
      <c r="AN1684" s="260">
        <f t="shared" si="217"/>
        <v>0</v>
      </c>
      <c r="AO1684" s="260" t="e">
        <f t="shared" si="219"/>
        <v>#VALUE!</v>
      </c>
    </row>
    <row r="1685" spans="1:41">
      <c r="A1685" s="264" t="e">
        <f t="shared" si="221"/>
        <v>#VALUE!</v>
      </c>
      <c r="B1685" s="243">
        <v>1682</v>
      </c>
      <c r="C1685" s="244"/>
      <c r="D1685" s="259" t="str">
        <f t="shared" si="214"/>
        <v/>
      </c>
      <c r="E1685" s="236"/>
      <c r="F1685" s="236"/>
      <c r="G1685" s="244"/>
      <c r="H1685" s="259" t="str">
        <f t="shared" si="215"/>
        <v/>
      </c>
      <c r="I1685" s="236"/>
      <c r="J1685" s="236"/>
      <c r="K1685" s="236"/>
      <c r="L1685" s="236"/>
      <c r="M1685" s="311">
        <f t="shared" si="216"/>
        <v>0</v>
      </c>
      <c r="N1685" s="236"/>
      <c r="O1685" s="236"/>
      <c r="P1685" s="236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6"/>
      <c r="AF1685" s="236"/>
      <c r="AG1685" s="236"/>
      <c r="AH1685" s="236"/>
      <c r="AI1685" s="236"/>
      <c r="AJ1685" s="236"/>
      <c r="AK1685" s="236"/>
      <c r="AL1685" s="260" t="str">
        <f t="shared" si="218"/>
        <v>нет</v>
      </c>
      <c r="AM1685" s="260" t="str">
        <f t="shared" si="220"/>
        <v>нет</v>
      </c>
      <c r="AN1685" s="260">
        <f t="shared" si="217"/>
        <v>0</v>
      </c>
      <c r="AO1685" s="260" t="e">
        <f t="shared" si="219"/>
        <v>#VALUE!</v>
      </c>
    </row>
    <row r="1686" spans="1:41">
      <c r="A1686" s="264" t="e">
        <f t="shared" si="221"/>
        <v>#VALUE!</v>
      </c>
      <c r="B1686" s="243">
        <v>1683</v>
      </c>
      <c r="C1686" s="244"/>
      <c r="D1686" s="259" t="str">
        <f t="shared" si="214"/>
        <v/>
      </c>
      <c r="E1686" s="236"/>
      <c r="F1686" s="236"/>
      <c r="G1686" s="244"/>
      <c r="H1686" s="259" t="str">
        <f t="shared" si="215"/>
        <v/>
      </c>
      <c r="I1686" s="236"/>
      <c r="J1686" s="236"/>
      <c r="K1686" s="236"/>
      <c r="L1686" s="236"/>
      <c r="M1686" s="311">
        <f t="shared" si="216"/>
        <v>0</v>
      </c>
      <c r="N1686" s="236"/>
      <c r="O1686" s="236"/>
      <c r="P1686" s="236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6"/>
      <c r="AF1686" s="236"/>
      <c r="AG1686" s="236"/>
      <c r="AH1686" s="236"/>
      <c r="AI1686" s="236"/>
      <c r="AJ1686" s="236"/>
      <c r="AK1686" s="236"/>
      <c r="AL1686" s="260" t="str">
        <f t="shared" si="218"/>
        <v>нет</v>
      </c>
      <c r="AM1686" s="260" t="str">
        <f t="shared" si="220"/>
        <v>нет</v>
      </c>
      <c r="AN1686" s="260">
        <f t="shared" si="217"/>
        <v>0</v>
      </c>
      <c r="AO1686" s="260" t="e">
        <f t="shared" si="219"/>
        <v>#VALUE!</v>
      </c>
    </row>
    <row r="1687" spans="1:41">
      <c r="A1687" s="264" t="e">
        <f t="shared" si="221"/>
        <v>#VALUE!</v>
      </c>
      <c r="B1687" s="243">
        <v>1684</v>
      </c>
      <c r="C1687" s="244"/>
      <c r="D1687" s="259" t="str">
        <f t="shared" si="214"/>
        <v/>
      </c>
      <c r="E1687" s="236"/>
      <c r="F1687" s="236"/>
      <c r="G1687" s="244"/>
      <c r="H1687" s="259" t="str">
        <f t="shared" si="215"/>
        <v/>
      </c>
      <c r="I1687" s="236"/>
      <c r="J1687" s="236"/>
      <c r="K1687" s="236"/>
      <c r="L1687" s="236"/>
      <c r="M1687" s="311">
        <f t="shared" si="216"/>
        <v>0</v>
      </c>
      <c r="N1687" s="236"/>
      <c r="O1687" s="236"/>
      <c r="P1687" s="236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6"/>
      <c r="AF1687" s="236"/>
      <c r="AG1687" s="236"/>
      <c r="AH1687" s="236"/>
      <c r="AI1687" s="236"/>
      <c r="AJ1687" s="236"/>
      <c r="AK1687" s="236"/>
      <c r="AL1687" s="260" t="str">
        <f t="shared" si="218"/>
        <v>нет</v>
      </c>
      <c r="AM1687" s="260" t="str">
        <f t="shared" si="220"/>
        <v>нет</v>
      </c>
      <c r="AN1687" s="260">
        <f t="shared" si="217"/>
        <v>0</v>
      </c>
      <c r="AO1687" s="260" t="e">
        <f t="shared" si="219"/>
        <v>#VALUE!</v>
      </c>
    </row>
    <row r="1688" spans="1:41">
      <c r="A1688" s="264" t="e">
        <f t="shared" si="221"/>
        <v>#VALUE!</v>
      </c>
      <c r="B1688" s="243">
        <v>1685</v>
      </c>
      <c r="C1688" s="244"/>
      <c r="D1688" s="259" t="str">
        <f t="shared" si="214"/>
        <v/>
      </c>
      <c r="E1688" s="236"/>
      <c r="F1688" s="236"/>
      <c r="G1688" s="244"/>
      <c r="H1688" s="259" t="str">
        <f t="shared" si="215"/>
        <v/>
      </c>
      <c r="I1688" s="236"/>
      <c r="J1688" s="236"/>
      <c r="K1688" s="236"/>
      <c r="L1688" s="236"/>
      <c r="M1688" s="311">
        <f t="shared" si="216"/>
        <v>0</v>
      </c>
      <c r="N1688" s="236"/>
      <c r="O1688" s="236"/>
      <c r="P1688" s="236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6"/>
      <c r="AF1688" s="236"/>
      <c r="AG1688" s="236"/>
      <c r="AH1688" s="236"/>
      <c r="AI1688" s="236"/>
      <c r="AJ1688" s="236"/>
      <c r="AK1688" s="236"/>
      <c r="AL1688" s="260" t="str">
        <f t="shared" si="218"/>
        <v>нет</v>
      </c>
      <c r="AM1688" s="260" t="str">
        <f t="shared" si="220"/>
        <v>нет</v>
      </c>
      <c r="AN1688" s="260">
        <f t="shared" si="217"/>
        <v>0</v>
      </c>
      <c r="AO1688" s="260" t="e">
        <f t="shared" si="219"/>
        <v>#VALUE!</v>
      </c>
    </row>
    <row r="1689" spans="1:41">
      <c r="A1689" s="264" t="e">
        <f t="shared" si="221"/>
        <v>#VALUE!</v>
      </c>
      <c r="B1689" s="243">
        <v>1686</v>
      </c>
      <c r="C1689" s="244"/>
      <c r="D1689" s="259" t="str">
        <f t="shared" si="214"/>
        <v/>
      </c>
      <c r="E1689" s="236"/>
      <c r="F1689" s="236"/>
      <c r="G1689" s="244"/>
      <c r="H1689" s="259" t="str">
        <f t="shared" si="215"/>
        <v/>
      </c>
      <c r="I1689" s="236"/>
      <c r="J1689" s="236"/>
      <c r="K1689" s="236"/>
      <c r="L1689" s="236"/>
      <c r="M1689" s="311">
        <f t="shared" si="216"/>
        <v>0</v>
      </c>
      <c r="N1689" s="236"/>
      <c r="O1689" s="236"/>
      <c r="P1689" s="236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6"/>
      <c r="AF1689" s="236"/>
      <c r="AG1689" s="236"/>
      <c r="AH1689" s="236"/>
      <c r="AI1689" s="236"/>
      <c r="AJ1689" s="236"/>
      <c r="AK1689" s="236"/>
      <c r="AL1689" s="260" t="str">
        <f t="shared" si="218"/>
        <v>нет</v>
      </c>
      <c r="AM1689" s="260" t="str">
        <f t="shared" si="220"/>
        <v>нет</v>
      </c>
      <c r="AN1689" s="260">
        <f t="shared" si="217"/>
        <v>0</v>
      </c>
      <c r="AO1689" s="260" t="e">
        <f t="shared" si="219"/>
        <v>#VALUE!</v>
      </c>
    </row>
    <row r="1690" spans="1:41">
      <c r="A1690" s="264" t="e">
        <f t="shared" si="221"/>
        <v>#VALUE!</v>
      </c>
      <c r="B1690" s="243">
        <v>1687</v>
      </c>
      <c r="C1690" s="244"/>
      <c r="D1690" s="259" t="str">
        <f t="shared" si="214"/>
        <v/>
      </c>
      <c r="E1690" s="236"/>
      <c r="F1690" s="236"/>
      <c r="G1690" s="244"/>
      <c r="H1690" s="259" t="str">
        <f t="shared" si="215"/>
        <v/>
      </c>
      <c r="I1690" s="236"/>
      <c r="J1690" s="236"/>
      <c r="K1690" s="236"/>
      <c r="L1690" s="236"/>
      <c r="M1690" s="311">
        <f t="shared" si="216"/>
        <v>0</v>
      </c>
      <c r="N1690" s="236"/>
      <c r="O1690" s="236"/>
      <c r="P1690" s="236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6"/>
      <c r="AF1690" s="236"/>
      <c r="AG1690" s="236"/>
      <c r="AH1690" s="236"/>
      <c r="AI1690" s="236"/>
      <c r="AJ1690" s="236"/>
      <c r="AK1690" s="236"/>
      <c r="AL1690" s="260" t="str">
        <f t="shared" si="218"/>
        <v>нет</v>
      </c>
      <c r="AM1690" s="260" t="str">
        <f t="shared" si="220"/>
        <v>нет</v>
      </c>
      <c r="AN1690" s="260">
        <f t="shared" si="217"/>
        <v>0</v>
      </c>
      <c r="AO1690" s="260" t="e">
        <f t="shared" si="219"/>
        <v>#VALUE!</v>
      </c>
    </row>
    <row r="1691" spans="1:41">
      <c r="A1691" s="264" t="e">
        <f t="shared" si="221"/>
        <v>#VALUE!</v>
      </c>
      <c r="B1691" s="243">
        <v>1688</v>
      </c>
      <c r="C1691" s="244"/>
      <c r="D1691" s="259" t="str">
        <f t="shared" si="214"/>
        <v/>
      </c>
      <c r="E1691" s="236"/>
      <c r="F1691" s="236"/>
      <c r="G1691" s="244"/>
      <c r="H1691" s="259" t="str">
        <f t="shared" si="215"/>
        <v/>
      </c>
      <c r="I1691" s="236"/>
      <c r="J1691" s="236"/>
      <c r="K1691" s="236"/>
      <c r="L1691" s="236"/>
      <c r="M1691" s="311">
        <f t="shared" si="216"/>
        <v>0</v>
      </c>
      <c r="N1691" s="236"/>
      <c r="O1691" s="236"/>
      <c r="P1691" s="236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6"/>
      <c r="AF1691" s="236"/>
      <c r="AG1691" s="236"/>
      <c r="AH1691" s="236"/>
      <c r="AI1691" s="236"/>
      <c r="AJ1691" s="236"/>
      <c r="AK1691" s="236"/>
      <c r="AL1691" s="260" t="str">
        <f t="shared" si="218"/>
        <v>нет</v>
      </c>
      <c r="AM1691" s="260" t="str">
        <f t="shared" si="220"/>
        <v>нет</v>
      </c>
      <c r="AN1691" s="260">
        <f t="shared" si="217"/>
        <v>0</v>
      </c>
      <c r="AO1691" s="260" t="e">
        <f t="shared" si="219"/>
        <v>#VALUE!</v>
      </c>
    </row>
    <row r="1692" spans="1:41">
      <c r="A1692" s="264" t="e">
        <f t="shared" si="221"/>
        <v>#VALUE!</v>
      </c>
      <c r="B1692" s="243">
        <v>1689</v>
      </c>
      <c r="C1692" s="244"/>
      <c r="D1692" s="259" t="str">
        <f t="shared" si="214"/>
        <v/>
      </c>
      <c r="E1692" s="236"/>
      <c r="F1692" s="236"/>
      <c r="G1692" s="244"/>
      <c r="H1692" s="259" t="str">
        <f t="shared" si="215"/>
        <v/>
      </c>
      <c r="I1692" s="236"/>
      <c r="J1692" s="236"/>
      <c r="K1692" s="236"/>
      <c r="L1692" s="236"/>
      <c r="M1692" s="311">
        <f t="shared" si="216"/>
        <v>0</v>
      </c>
      <c r="N1692" s="236"/>
      <c r="O1692" s="236"/>
      <c r="P1692" s="236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6"/>
      <c r="AF1692" s="236"/>
      <c r="AG1692" s="236"/>
      <c r="AH1692" s="236"/>
      <c r="AI1692" s="236"/>
      <c r="AJ1692" s="236"/>
      <c r="AK1692" s="236"/>
      <c r="AL1692" s="260" t="str">
        <f t="shared" si="218"/>
        <v>нет</v>
      </c>
      <c r="AM1692" s="260" t="str">
        <f t="shared" si="220"/>
        <v>нет</v>
      </c>
      <c r="AN1692" s="260">
        <f t="shared" si="217"/>
        <v>0</v>
      </c>
      <c r="AO1692" s="260" t="e">
        <f t="shared" si="219"/>
        <v>#VALUE!</v>
      </c>
    </row>
    <row r="1693" spans="1:41">
      <c r="A1693" s="264" t="e">
        <f t="shared" si="221"/>
        <v>#VALUE!</v>
      </c>
      <c r="B1693" s="243">
        <v>1690</v>
      </c>
      <c r="C1693" s="244"/>
      <c r="D1693" s="259" t="str">
        <f t="shared" si="214"/>
        <v/>
      </c>
      <c r="E1693" s="236"/>
      <c r="F1693" s="236"/>
      <c r="G1693" s="244"/>
      <c r="H1693" s="259" t="str">
        <f t="shared" si="215"/>
        <v/>
      </c>
      <c r="I1693" s="236"/>
      <c r="J1693" s="236"/>
      <c r="K1693" s="236"/>
      <c r="L1693" s="236"/>
      <c r="M1693" s="311">
        <f t="shared" si="216"/>
        <v>0</v>
      </c>
      <c r="N1693" s="236"/>
      <c r="O1693" s="236"/>
      <c r="P1693" s="236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6"/>
      <c r="AF1693" s="236"/>
      <c r="AG1693" s="236"/>
      <c r="AH1693" s="236"/>
      <c r="AI1693" s="236"/>
      <c r="AJ1693" s="236"/>
      <c r="AK1693" s="236"/>
      <c r="AL1693" s="260" t="str">
        <f t="shared" si="218"/>
        <v>нет</v>
      </c>
      <c r="AM1693" s="260" t="str">
        <f t="shared" si="220"/>
        <v>нет</v>
      </c>
      <c r="AN1693" s="260">
        <f t="shared" si="217"/>
        <v>0</v>
      </c>
      <c r="AO1693" s="260" t="e">
        <f t="shared" si="219"/>
        <v>#VALUE!</v>
      </c>
    </row>
    <row r="1694" spans="1:41">
      <c r="A1694" s="264" t="e">
        <f t="shared" si="221"/>
        <v>#VALUE!</v>
      </c>
      <c r="B1694" s="243">
        <v>1691</v>
      </c>
      <c r="C1694" s="244"/>
      <c r="D1694" s="259" t="str">
        <f t="shared" si="214"/>
        <v/>
      </c>
      <c r="E1694" s="236"/>
      <c r="F1694" s="236"/>
      <c r="G1694" s="244"/>
      <c r="H1694" s="259" t="str">
        <f t="shared" si="215"/>
        <v/>
      </c>
      <c r="I1694" s="236"/>
      <c r="J1694" s="236"/>
      <c r="K1694" s="236"/>
      <c r="L1694" s="236"/>
      <c r="M1694" s="311">
        <f t="shared" si="216"/>
        <v>0</v>
      </c>
      <c r="N1694" s="236"/>
      <c r="O1694" s="236"/>
      <c r="P1694" s="236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6"/>
      <c r="AF1694" s="236"/>
      <c r="AG1694" s="236"/>
      <c r="AH1694" s="236"/>
      <c r="AI1694" s="236"/>
      <c r="AJ1694" s="236"/>
      <c r="AK1694" s="236"/>
      <c r="AL1694" s="260" t="str">
        <f t="shared" si="218"/>
        <v>нет</v>
      </c>
      <c r="AM1694" s="260" t="str">
        <f t="shared" si="220"/>
        <v>нет</v>
      </c>
      <c r="AN1694" s="260">
        <f t="shared" si="217"/>
        <v>0</v>
      </c>
      <c r="AO1694" s="260" t="e">
        <f t="shared" si="219"/>
        <v>#VALUE!</v>
      </c>
    </row>
    <row r="1695" spans="1:41">
      <c r="A1695" s="264" t="e">
        <f t="shared" si="221"/>
        <v>#VALUE!</v>
      </c>
      <c r="B1695" s="243">
        <v>1692</v>
      </c>
      <c r="C1695" s="244"/>
      <c r="D1695" s="259" t="str">
        <f t="shared" si="214"/>
        <v/>
      </c>
      <c r="E1695" s="236"/>
      <c r="F1695" s="236"/>
      <c r="G1695" s="244"/>
      <c r="H1695" s="259" t="str">
        <f t="shared" si="215"/>
        <v/>
      </c>
      <c r="I1695" s="236"/>
      <c r="J1695" s="236"/>
      <c r="K1695" s="236"/>
      <c r="L1695" s="236"/>
      <c r="M1695" s="311">
        <f t="shared" si="216"/>
        <v>0</v>
      </c>
      <c r="N1695" s="236"/>
      <c r="O1695" s="236"/>
      <c r="P1695" s="236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6"/>
      <c r="AF1695" s="236"/>
      <c r="AG1695" s="236"/>
      <c r="AH1695" s="236"/>
      <c r="AI1695" s="236"/>
      <c r="AJ1695" s="236"/>
      <c r="AK1695" s="236"/>
      <c r="AL1695" s="260" t="str">
        <f t="shared" si="218"/>
        <v>нет</v>
      </c>
      <c r="AM1695" s="260" t="str">
        <f t="shared" si="220"/>
        <v>нет</v>
      </c>
      <c r="AN1695" s="260">
        <f t="shared" si="217"/>
        <v>0</v>
      </c>
      <c r="AO1695" s="260" t="e">
        <f t="shared" si="219"/>
        <v>#VALUE!</v>
      </c>
    </row>
    <row r="1696" spans="1:41">
      <c r="A1696" s="264" t="e">
        <f t="shared" si="221"/>
        <v>#VALUE!</v>
      </c>
      <c r="B1696" s="243">
        <v>1693</v>
      </c>
      <c r="C1696" s="244"/>
      <c r="D1696" s="259" t="str">
        <f t="shared" si="214"/>
        <v/>
      </c>
      <c r="E1696" s="236"/>
      <c r="F1696" s="236"/>
      <c r="G1696" s="244"/>
      <c r="H1696" s="259" t="str">
        <f t="shared" si="215"/>
        <v/>
      </c>
      <c r="I1696" s="236"/>
      <c r="J1696" s="236"/>
      <c r="K1696" s="236"/>
      <c r="L1696" s="236"/>
      <c r="M1696" s="311">
        <f t="shared" si="216"/>
        <v>0</v>
      </c>
      <c r="N1696" s="236"/>
      <c r="O1696" s="236"/>
      <c r="P1696" s="236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6"/>
      <c r="AF1696" s="236"/>
      <c r="AG1696" s="236"/>
      <c r="AH1696" s="236"/>
      <c r="AI1696" s="236"/>
      <c r="AJ1696" s="236"/>
      <c r="AK1696" s="236"/>
      <c r="AL1696" s="260" t="str">
        <f t="shared" si="218"/>
        <v>нет</v>
      </c>
      <c r="AM1696" s="260" t="str">
        <f t="shared" si="220"/>
        <v>нет</v>
      </c>
      <c r="AN1696" s="260">
        <f t="shared" si="217"/>
        <v>0</v>
      </c>
      <c r="AO1696" s="260" t="e">
        <f t="shared" si="219"/>
        <v>#VALUE!</v>
      </c>
    </row>
    <row r="1697" spans="1:41">
      <c r="A1697" s="264" t="e">
        <f t="shared" si="221"/>
        <v>#VALUE!</v>
      </c>
      <c r="B1697" s="243">
        <v>1694</v>
      </c>
      <c r="C1697" s="244"/>
      <c r="D1697" s="259" t="str">
        <f t="shared" si="214"/>
        <v/>
      </c>
      <c r="E1697" s="236"/>
      <c r="F1697" s="236"/>
      <c r="G1697" s="244"/>
      <c r="H1697" s="259" t="str">
        <f t="shared" si="215"/>
        <v/>
      </c>
      <c r="I1697" s="236"/>
      <c r="J1697" s="236"/>
      <c r="K1697" s="236"/>
      <c r="L1697" s="236"/>
      <c r="M1697" s="311">
        <f t="shared" si="216"/>
        <v>0</v>
      </c>
      <c r="N1697" s="236"/>
      <c r="O1697" s="236"/>
      <c r="P1697" s="236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6"/>
      <c r="AF1697" s="236"/>
      <c r="AG1697" s="236"/>
      <c r="AH1697" s="236"/>
      <c r="AI1697" s="236"/>
      <c r="AJ1697" s="236"/>
      <c r="AK1697" s="236"/>
      <c r="AL1697" s="260" t="str">
        <f t="shared" si="218"/>
        <v>нет</v>
      </c>
      <c r="AM1697" s="260" t="str">
        <f t="shared" si="220"/>
        <v>нет</v>
      </c>
      <c r="AN1697" s="260">
        <f t="shared" si="217"/>
        <v>0</v>
      </c>
      <c r="AO1697" s="260" t="e">
        <f t="shared" si="219"/>
        <v>#VALUE!</v>
      </c>
    </row>
    <row r="1698" spans="1:41">
      <c r="A1698" s="264" t="e">
        <f t="shared" si="221"/>
        <v>#VALUE!</v>
      </c>
      <c r="B1698" s="243">
        <v>1695</v>
      </c>
      <c r="C1698" s="244"/>
      <c r="D1698" s="259" t="str">
        <f t="shared" si="214"/>
        <v/>
      </c>
      <c r="E1698" s="236"/>
      <c r="F1698" s="236"/>
      <c r="G1698" s="244"/>
      <c r="H1698" s="259" t="str">
        <f t="shared" si="215"/>
        <v/>
      </c>
      <c r="I1698" s="236"/>
      <c r="J1698" s="236"/>
      <c r="K1698" s="236"/>
      <c r="L1698" s="236"/>
      <c r="M1698" s="311">
        <f t="shared" si="216"/>
        <v>0</v>
      </c>
      <c r="N1698" s="236"/>
      <c r="O1698" s="236"/>
      <c r="P1698" s="236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6"/>
      <c r="AF1698" s="236"/>
      <c r="AG1698" s="236"/>
      <c r="AH1698" s="236"/>
      <c r="AI1698" s="236"/>
      <c r="AJ1698" s="236"/>
      <c r="AK1698" s="236"/>
      <c r="AL1698" s="260" t="str">
        <f t="shared" si="218"/>
        <v>нет</v>
      </c>
      <c r="AM1698" s="260" t="str">
        <f t="shared" si="220"/>
        <v>нет</v>
      </c>
      <c r="AN1698" s="260">
        <f t="shared" si="217"/>
        <v>0</v>
      </c>
      <c r="AO1698" s="260" t="e">
        <f t="shared" si="219"/>
        <v>#VALUE!</v>
      </c>
    </row>
    <row r="1699" spans="1:41">
      <c r="A1699" s="264" t="e">
        <f t="shared" si="221"/>
        <v>#VALUE!</v>
      </c>
      <c r="B1699" s="243">
        <v>1696</v>
      </c>
      <c r="C1699" s="244"/>
      <c r="D1699" s="259" t="str">
        <f t="shared" si="214"/>
        <v/>
      </c>
      <c r="E1699" s="236"/>
      <c r="F1699" s="236"/>
      <c r="G1699" s="244"/>
      <c r="H1699" s="259" t="str">
        <f t="shared" si="215"/>
        <v/>
      </c>
      <c r="I1699" s="236"/>
      <c r="J1699" s="236"/>
      <c r="K1699" s="236"/>
      <c r="L1699" s="236"/>
      <c r="M1699" s="311">
        <f t="shared" si="216"/>
        <v>0</v>
      </c>
      <c r="N1699" s="236"/>
      <c r="O1699" s="236"/>
      <c r="P1699" s="236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6"/>
      <c r="AF1699" s="236"/>
      <c r="AG1699" s="236"/>
      <c r="AH1699" s="236"/>
      <c r="AI1699" s="236"/>
      <c r="AJ1699" s="236"/>
      <c r="AK1699" s="236"/>
      <c r="AL1699" s="260" t="str">
        <f t="shared" si="218"/>
        <v>нет</v>
      </c>
      <c r="AM1699" s="260" t="str">
        <f t="shared" si="220"/>
        <v>нет</v>
      </c>
      <c r="AN1699" s="260">
        <f t="shared" si="217"/>
        <v>0</v>
      </c>
      <c r="AO1699" s="260" t="e">
        <f t="shared" si="219"/>
        <v>#VALUE!</v>
      </c>
    </row>
    <row r="1700" spans="1:41">
      <c r="A1700" s="264" t="e">
        <f t="shared" si="221"/>
        <v>#VALUE!</v>
      </c>
      <c r="B1700" s="243">
        <v>1697</v>
      </c>
      <c r="C1700" s="244"/>
      <c r="D1700" s="259" t="str">
        <f t="shared" si="214"/>
        <v/>
      </c>
      <c r="E1700" s="236"/>
      <c r="F1700" s="236"/>
      <c r="G1700" s="244"/>
      <c r="H1700" s="259" t="str">
        <f t="shared" si="215"/>
        <v/>
      </c>
      <c r="I1700" s="236"/>
      <c r="J1700" s="236"/>
      <c r="K1700" s="236"/>
      <c r="L1700" s="236"/>
      <c r="M1700" s="311">
        <f t="shared" si="216"/>
        <v>0</v>
      </c>
      <c r="N1700" s="236"/>
      <c r="O1700" s="236"/>
      <c r="P1700" s="236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6"/>
      <c r="AF1700" s="236"/>
      <c r="AG1700" s="236"/>
      <c r="AH1700" s="236"/>
      <c r="AI1700" s="236"/>
      <c r="AJ1700" s="236"/>
      <c r="AK1700" s="236"/>
      <c r="AL1700" s="260" t="str">
        <f t="shared" si="218"/>
        <v>нет</v>
      </c>
      <c r="AM1700" s="260" t="str">
        <f t="shared" si="220"/>
        <v>нет</v>
      </c>
      <c r="AN1700" s="260">
        <f t="shared" si="217"/>
        <v>0</v>
      </c>
      <c r="AO1700" s="260" t="e">
        <f t="shared" si="219"/>
        <v>#VALUE!</v>
      </c>
    </row>
    <row r="1701" spans="1:41">
      <c r="A1701" s="264" t="e">
        <f t="shared" si="221"/>
        <v>#VALUE!</v>
      </c>
      <c r="B1701" s="243">
        <v>1698</v>
      </c>
      <c r="C1701" s="244"/>
      <c r="D1701" s="259" t="str">
        <f t="shared" si="214"/>
        <v/>
      </c>
      <c r="E1701" s="236"/>
      <c r="F1701" s="236"/>
      <c r="G1701" s="244"/>
      <c r="H1701" s="259" t="str">
        <f t="shared" si="215"/>
        <v/>
      </c>
      <c r="I1701" s="236"/>
      <c r="J1701" s="236"/>
      <c r="K1701" s="236"/>
      <c r="L1701" s="236"/>
      <c r="M1701" s="311">
        <f t="shared" si="216"/>
        <v>0</v>
      </c>
      <c r="N1701" s="236"/>
      <c r="O1701" s="236"/>
      <c r="P1701" s="236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6"/>
      <c r="AF1701" s="236"/>
      <c r="AG1701" s="236"/>
      <c r="AH1701" s="236"/>
      <c r="AI1701" s="236"/>
      <c r="AJ1701" s="236"/>
      <c r="AK1701" s="236"/>
      <c r="AL1701" s="260" t="str">
        <f t="shared" si="218"/>
        <v>нет</v>
      </c>
      <c r="AM1701" s="260" t="str">
        <f t="shared" si="220"/>
        <v>нет</v>
      </c>
      <c r="AN1701" s="260">
        <f t="shared" si="217"/>
        <v>0</v>
      </c>
      <c r="AO1701" s="260" t="e">
        <f t="shared" si="219"/>
        <v>#VALUE!</v>
      </c>
    </row>
    <row r="1702" spans="1:41">
      <c r="A1702" s="264" t="e">
        <f t="shared" si="221"/>
        <v>#VALUE!</v>
      </c>
      <c r="B1702" s="243">
        <v>1699</v>
      </c>
      <c r="C1702" s="244"/>
      <c r="D1702" s="259" t="str">
        <f t="shared" si="214"/>
        <v/>
      </c>
      <c r="E1702" s="236"/>
      <c r="F1702" s="236"/>
      <c r="G1702" s="244"/>
      <c r="H1702" s="259" t="str">
        <f t="shared" si="215"/>
        <v/>
      </c>
      <c r="I1702" s="236"/>
      <c r="J1702" s="236"/>
      <c r="K1702" s="236"/>
      <c r="L1702" s="236"/>
      <c r="M1702" s="311">
        <f t="shared" si="216"/>
        <v>0</v>
      </c>
      <c r="N1702" s="236"/>
      <c r="O1702" s="236"/>
      <c r="P1702" s="236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6"/>
      <c r="AF1702" s="236"/>
      <c r="AG1702" s="236"/>
      <c r="AH1702" s="236"/>
      <c r="AI1702" s="236"/>
      <c r="AJ1702" s="236"/>
      <c r="AK1702" s="236"/>
      <c r="AL1702" s="260" t="str">
        <f t="shared" si="218"/>
        <v>нет</v>
      </c>
      <c r="AM1702" s="260" t="str">
        <f t="shared" si="220"/>
        <v>нет</v>
      </c>
      <c r="AN1702" s="260">
        <f t="shared" si="217"/>
        <v>0</v>
      </c>
      <c r="AO1702" s="260" t="e">
        <f t="shared" si="219"/>
        <v>#VALUE!</v>
      </c>
    </row>
    <row r="1703" spans="1:41">
      <c r="A1703" s="264" t="e">
        <f t="shared" si="221"/>
        <v>#VALUE!</v>
      </c>
      <c r="B1703" s="243">
        <v>1700</v>
      </c>
      <c r="C1703" s="244"/>
      <c r="D1703" s="259" t="str">
        <f t="shared" si="214"/>
        <v/>
      </c>
      <c r="E1703" s="236"/>
      <c r="F1703" s="236"/>
      <c r="G1703" s="244"/>
      <c r="H1703" s="259" t="str">
        <f t="shared" si="215"/>
        <v/>
      </c>
      <c r="I1703" s="236"/>
      <c r="J1703" s="236"/>
      <c r="K1703" s="236"/>
      <c r="L1703" s="236"/>
      <c r="M1703" s="311">
        <f t="shared" si="216"/>
        <v>0</v>
      </c>
      <c r="N1703" s="236"/>
      <c r="O1703" s="236"/>
      <c r="P1703" s="236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6"/>
      <c r="AF1703" s="236"/>
      <c r="AG1703" s="236"/>
      <c r="AH1703" s="236"/>
      <c r="AI1703" s="236"/>
      <c r="AJ1703" s="236"/>
      <c r="AK1703" s="236"/>
      <c r="AL1703" s="260" t="str">
        <f t="shared" si="218"/>
        <v>нет</v>
      </c>
      <c r="AM1703" s="260" t="str">
        <f t="shared" si="220"/>
        <v>нет</v>
      </c>
      <c r="AN1703" s="260">
        <f t="shared" si="217"/>
        <v>0</v>
      </c>
      <c r="AO1703" s="260" t="e">
        <f t="shared" si="219"/>
        <v>#VALUE!</v>
      </c>
    </row>
    <row r="1704" spans="1:41">
      <c r="A1704" s="264" t="e">
        <f t="shared" si="221"/>
        <v>#VALUE!</v>
      </c>
      <c r="B1704" s="243">
        <v>1701</v>
      </c>
      <c r="C1704" s="244"/>
      <c r="D1704" s="259" t="str">
        <f t="shared" si="214"/>
        <v/>
      </c>
      <c r="E1704" s="236"/>
      <c r="F1704" s="236"/>
      <c r="G1704" s="244"/>
      <c r="H1704" s="259" t="str">
        <f t="shared" si="215"/>
        <v/>
      </c>
      <c r="I1704" s="236"/>
      <c r="J1704" s="236"/>
      <c r="K1704" s="236"/>
      <c r="L1704" s="236"/>
      <c r="M1704" s="311">
        <f t="shared" si="216"/>
        <v>0</v>
      </c>
      <c r="N1704" s="236"/>
      <c r="O1704" s="236"/>
      <c r="P1704" s="236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6"/>
      <c r="AF1704" s="236"/>
      <c r="AG1704" s="236"/>
      <c r="AH1704" s="236"/>
      <c r="AI1704" s="236"/>
      <c r="AJ1704" s="236"/>
      <c r="AK1704" s="236"/>
      <c r="AL1704" s="260" t="str">
        <f t="shared" si="218"/>
        <v>нет</v>
      </c>
      <c r="AM1704" s="260" t="str">
        <f t="shared" si="220"/>
        <v>нет</v>
      </c>
      <c r="AN1704" s="260">
        <f t="shared" si="217"/>
        <v>0</v>
      </c>
      <c r="AO1704" s="260" t="e">
        <f t="shared" si="219"/>
        <v>#VALUE!</v>
      </c>
    </row>
    <row r="1705" spans="1:41">
      <c r="A1705" s="264" t="e">
        <f t="shared" si="221"/>
        <v>#VALUE!</v>
      </c>
      <c r="B1705" s="243">
        <v>1702</v>
      </c>
      <c r="C1705" s="244"/>
      <c r="D1705" s="259" t="str">
        <f t="shared" si="214"/>
        <v/>
      </c>
      <c r="E1705" s="236"/>
      <c r="F1705" s="236"/>
      <c r="G1705" s="244"/>
      <c r="H1705" s="259" t="str">
        <f t="shared" si="215"/>
        <v/>
      </c>
      <c r="I1705" s="236"/>
      <c r="J1705" s="236"/>
      <c r="K1705" s="236"/>
      <c r="L1705" s="236"/>
      <c r="M1705" s="311">
        <f t="shared" si="216"/>
        <v>0</v>
      </c>
      <c r="N1705" s="236"/>
      <c r="O1705" s="236"/>
      <c r="P1705" s="236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6"/>
      <c r="AF1705" s="236"/>
      <c r="AG1705" s="236"/>
      <c r="AH1705" s="236"/>
      <c r="AI1705" s="236"/>
      <c r="AJ1705" s="236"/>
      <c r="AK1705" s="236"/>
      <c r="AL1705" s="260" t="str">
        <f t="shared" si="218"/>
        <v>нет</v>
      </c>
      <c r="AM1705" s="260" t="str">
        <f t="shared" si="220"/>
        <v>нет</v>
      </c>
      <c r="AN1705" s="260">
        <f t="shared" si="217"/>
        <v>0</v>
      </c>
      <c r="AO1705" s="260" t="e">
        <f t="shared" si="219"/>
        <v>#VALUE!</v>
      </c>
    </row>
    <row r="1706" spans="1:41">
      <c r="A1706" s="264" t="e">
        <f t="shared" si="221"/>
        <v>#VALUE!</v>
      </c>
      <c r="B1706" s="243">
        <v>1703</v>
      </c>
      <c r="C1706" s="244"/>
      <c r="D1706" s="259" t="str">
        <f t="shared" si="214"/>
        <v/>
      </c>
      <c r="E1706" s="236"/>
      <c r="F1706" s="236"/>
      <c r="G1706" s="244"/>
      <c r="H1706" s="259" t="str">
        <f t="shared" si="215"/>
        <v/>
      </c>
      <c r="I1706" s="236"/>
      <c r="J1706" s="236"/>
      <c r="K1706" s="236"/>
      <c r="L1706" s="236"/>
      <c r="M1706" s="311">
        <f t="shared" si="216"/>
        <v>0</v>
      </c>
      <c r="N1706" s="236"/>
      <c r="O1706" s="236"/>
      <c r="P1706" s="236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6"/>
      <c r="AF1706" s="236"/>
      <c r="AG1706" s="236"/>
      <c r="AH1706" s="236"/>
      <c r="AI1706" s="236"/>
      <c r="AJ1706" s="236"/>
      <c r="AK1706" s="236"/>
      <c r="AL1706" s="260" t="str">
        <f t="shared" si="218"/>
        <v>нет</v>
      </c>
      <c r="AM1706" s="260" t="str">
        <f t="shared" si="220"/>
        <v>нет</v>
      </c>
      <c r="AN1706" s="260">
        <f t="shared" si="217"/>
        <v>0</v>
      </c>
      <c r="AO1706" s="260" t="e">
        <f t="shared" si="219"/>
        <v>#VALUE!</v>
      </c>
    </row>
    <row r="1707" spans="1:41">
      <c r="A1707" s="264" t="e">
        <f t="shared" si="221"/>
        <v>#VALUE!</v>
      </c>
      <c r="B1707" s="243">
        <v>1704</v>
      </c>
      <c r="C1707" s="244"/>
      <c r="D1707" s="259" t="str">
        <f t="shared" si="214"/>
        <v/>
      </c>
      <c r="E1707" s="236"/>
      <c r="F1707" s="236"/>
      <c r="G1707" s="244"/>
      <c r="H1707" s="259" t="str">
        <f t="shared" si="215"/>
        <v/>
      </c>
      <c r="I1707" s="236"/>
      <c r="J1707" s="236"/>
      <c r="K1707" s="236"/>
      <c r="L1707" s="236"/>
      <c r="M1707" s="311">
        <f t="shared" si="216"/>
        <v>0</v>
      </c>
      <c r="N1707" s="236"/>
      <c r="O1707" s="236"/>
      <c r="P1707" s="236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6"/>
      <c r="AF1707" s="236"/>
      <c r="AG1707" s="236"/>
      <c r="AH1707" s="236"/>
      <c r="AI1707" s="236"/>
      <c r="AJ1707" s="236"/>
      <c r="AK1707" s="236"/>
      <c r="AL1707" s="260" t="str">
        <f t="shared" si="218"/>
        <v>нет</v>
      </c>
      <c r="AM1707" s="260" t="str">
        <f t="shared" si="220"/>
        <v>нет</v>
      </c>
      <c r="AN1707" s="260">
        <f t="shared" si="217"/>
        <v>0</v>
      </c>
      <c r="AO1707" s="260" t="e">
        <f t="shared" si="219"/>
        <v>#VALUE!</v>
      </c>
    </row>
    <row r="1708" spans="1:41">
      <c r="A1708" s="264" t="e">
        <f t="shared" si="221"/>
        <v>#VALUE!</v>
      </c>
      <c r="B1708" s="243">
        <v>1705</v>
      </c>
      <c r="C1708" s="244"/>
      <c r="D1708" s="259" t="str">
        <f t="shared" si="214"/>
        <v/>
      </c>
      <c r="E1708" s="236"/>
      <c r="F1708" s="236"/>
      <c r="G1708" s="244"/>
      <c r="H1708" s="259" t="str">
        <f t="shared" si="215"/>
        <v/>
      </c>
      <c r="I1708" s="236"/>
      <c r="J1708" s="236"/>
      <c r="K1708" s="236"/>
      <c r="L1708" s="236"/>
      <c r="M1708" s="311">
        <f t="shared" si="216"/>
        <v>0</v>
      </c>
      <c r="N1708" s="236"/>
      <c r="O1708" s="236"/>
      <c r="P1708" s="236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6"/>
      <c r="AF1708" s="236"/>
      <c r="AG1708" s="236"/>
      <c r="AH1708" s="236"/>
      <c r="AI1708" s="236"/>
      <c r="AJ1708" s="236"/>
      <c r="AK1708" s="236"/>
      <c r="AL1708" s="260" t="str">
        <f t="shared" si="218"/>
        <v>нет</v>
      </c>
      <c r="AM1708" s="260" t="str">
        <f t="shared" si="220"/>
        <v>нет</v>
      </c>
      <c r="AN1708" s="260">
        <f t="shared" si="217"/>
        <v>0</v>
      </c>
      <c r="AO1708" s="260" t="e">
        <f t="shared" si="219"/>
        <v>#VALUE!</v>
      </c>
    </row>
    <row r="1709" spans="1:41">
      <c r="A1709" s="264" t="e">
        <f t="shared" si="221"/>
        <v>#VALUE!</v>
      </c>
      <c r="B1709" s="243">
        <v>1706</v>
      </c>
      <c r="C1709" s="244"/>
      <c r="D1709" s="259" t="str">
        <f t="shared" si="214"/>
        <v/>
      </c>
      <c r="E1709" s="236"/>
      <c r="F1709" s="236"/>
      <c r="G1709" s="244"/>
      <c r="H1709" s="259" t="str">
        <f t="shared" si="215"/>
        <v/>
      </c>
      <c r="I1709" s="236"/>
      <c r="J1709" s="236"/>
      <c r="K1709" s="236"/>
      <c r="L1709" s="236"/>
      <c r="M1709" s="311">
        <f t="shared" si="216"/>
        <v>0</v>
      </c>
      <c r="N1709" s="236"/>
      <c r="O1709" s="236"/>
      <c r="P1709" s="236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6"/>
      <c r="AF1709" s="236"/>
      <c r="AG1709" s="236"/>
      <c r="AH1709" s="236"/>
      <c r="AI1709" s="236"/>
      <c r="AJ1709" s="236"/>
      <c r="AK1709" s="236"/>
      <c r="AL1709" s="260" t="str">
        <f t="shared" si="218"/>
        <v>нет</v>
      </c>
      <c r="AM1709" s="260" t="str">
        <f t="shared" si="220"/>
        <v>нет</v>
      </c>
      <c r="AN1709" s="260">
        <f t="shared" si="217"/>
        <v>0</v>
      </c>
      <c r="AO1709" s="260" t="e">
        <f t="shared" si="219"/>
        <v>#VALUE!</v>
      </c>
    </row>
    <row r="1710" spans="1:41">
      <c r="A1710" s="264" t="e">
        <f t="shared" si="221"/>
        <v>#VALUE!</v>
      </c>
      <c r="B1710" s="243">
        <v>1707</v>
      </c>
      <c r="C1710" s="244"/>
      <c r="D1710" s="259" t="str">
        <f t="shared" si="214"/>
        <v/>
      </c>
      <c r="E1710" s="236"/>
      <c r="F1710" s="236"/>
      <c r="G1710" s="244"/>
      <c r="H1710" s="259" t="str">
        <f t="shared" si="215"/>
        <v/>
      </c>
      <c r="I1710" s="236"/>
      <c r="J1710" s="236"/>
      <c r="K1710" s="236"/>
      <c r="L1710" s="236"/>
      <c r="M1710" s="311">
        <f t="shared" si="216"/>
        <v>0</v>
      </c>
      <c r="N1710" s="236"/>
      <c r="O1710" s="236"/>
      <c r="P1710" s="236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6"/>
      <c r="AF1710" s="236"/>
      <c r="AG1710" s="236"/>
      <c r="AH1710" s="236"/>
      <c r="AI1710" s="236"/>
      <c r="AJ1710" s="236"/>
      <c r="AK1710" s="236"/>
      <c r="AL1710" s="260" t="str">
        <f t="shared" si="218"/>
        <v>нет</v>
      </c>
      <c r="AM1710" s="260" t="str">
        <f t="shared" si="220"/>
        <v>нет</v>
      </c>
      <c r="AN1710" s="260">
        <f t="shared" si="217"/>
        <v>0</v>
      </c>
      <c r="AO1710" s="260" t="e">
        <f t="shared" si="219"/>
        <v>#VALUE!</v>
      </c>
    </row>
    <row r="1711" spans="1:41">
      <c r="A1711" s="264" t="e">
        <f t="shared" si="221"/>
        <v>#VALUE!</v>
      </c>
      <c r="B1711" s="243">
        <v>1708</v>
      </c>
      <c r="C1711" s="244"/>
      <c r="D1711" s="259" t="str">
        <f t="shared" si="214"/>
        <v/>
      </c>
      <c r="E1711" s="236"/>
      <c r="F1711" s="236"/>
      <c r="G1711" s="244"/>
      <c r="H1711" s="259" t="str">
        <f t="shared" si="215"/>
        <v/>
      </c>
      <c r="I1711" s="236"/>
      <c r="J1711" s="236"/>
      <c r="K1711" s="236"/>
      <c r="L1711" s="236"/>
      <c r="M1711" s="311">
        <f t="shared" si="216"/>
        <v>0</v>
      </c>
      <c r="N1711" s="236"/>
      <c r="O1711" s="236"/>
      <c r="P1711" s="236"/>
      <c r="Q1711" s="236"/>
      <c r="R1711" s="236"/>
      <c r="S1711" s="236"/>
      <c r="T1711" s="236"/>
      <c r="U1711" s="236"/>
      <c r="V1711" s="236"/>
      <c r="W1711" s="236"/>
      <c r="X1711" s="236"/>
      <c r="Y1711" s="236"/>
      <c r="Z1711" s="236"/>
      <c r="AA1711" s="236"/>
      <c r="AB1711" s="236"/>
      <c r="AC1711" s="236"/>
      <c r="AD1711" s="236"/>
      <c r="AE1711" s="236"/>
      <c r="AF1711" s="236"/>
      <c r="AG1711" s="236"/>
      <c r="AH1711" s="236"/>
      <c r="AI1711" s="236"/>
      <c r="AJ1711" s="236"/>
      <c r="AK1711" s="236"/>
      <c r="AL1711" s="260" t="str">
        <f t="shared" si="218"/>
        <v>нет</v>
      </c>
      <c r="AM1711" s="260" t="str">
        <f t="shared" si="220"/>
        <v>нет</v>
      </c>
      <c r="AN1711" s="260">
        <f t="shared" si="217"/>
        <v>0</v>
      </c>
      <c r="AO1711" s="260" t="e">
        <f t="shared" si="219"/>
        <v>#VALUE!</v>
      </c>
    </row>
    <row r="1712" spans="1:41">
      <c r="A1712" s="264" t="e">
        <f t="shared" si="221"/>
        <v>#VALUE!</v>
      </c>
      <c r="B1712" s="243">
        <v>1709</v>
      </c>
      <c r="C1712" s="244"/>
      <c r="D1712" s="259" t="str">
        <f t="shared" si="214"/>
        <v/>
      </c>
      <c r="E1712" s="236"/>
      <c r="F1712" s="236"/>
      <c r="G1712" s="244"/>
      <c r="H1712" s="259" t="str">
        <f t="shared" si="215"/>
        <v/>
      </c>
      <c r="I1712" s="236"/>
      <c r="J1712" s="236"/>
      <c r="K1712" s="236"/>
      <c r="L1712" s="236"/>
      <c r="M1712" s="311">
        <f t="shared" si="216"/>
        <v>0</v>
      </c>
      <c r="N1712" s="236"/>
      <c r="O1712" s="236"/>
      <c r="P1712" s="236"/>
      <c r="Q1712" s="236"/>
      <c r="R1712" s="236"/>
      <c r="S1712" s="236"/>
      <c r="T1712" s="236"/>
      <c r="U1712" s="236"/>
      <c r="V1712" s="236"/>
      <c r="W1712" s="236"/>
      <c r="X1712" s="236"/>
      <c r="Y1712" s="236"/>
      <c r="Z1712" s="236"/>
      <c r="AA1712" s="236"/>
      <c r="AB1712" s="236"/>
      <c r="AC1712" s="236"/>
      <c r="AD1712" s="236"/>
      <c r="AE1712" s="236"/>
      <c r="AF1712" s="236"/>
      <c r="AG1712" s="236"/>
      <c r="AH1712" s="236"/>
      <c r="AI1712" s="236"/>
      <c r="AJ1712" s="236"/>
      <c r="AK1712" s="236"/>
      <c r="AL1712" s="260" t="str">
        <f t="shared" si="218"/>
        <v>нет</v>
      </c>
      <c r="AM1712" s="260" t="str">
        <f t="shared" si="220"/>
        <v>нет</v>
      </c>
      <c r="AN1712" s="260">
        <f t="shared" si="217"/>
        <v>0</v>
      </c>
      <c r="AO1712" s="260" t="e">
        <f t="shared" si="219"/>
        <v>#VALUE!</v>
      </c>
    </row>
    <row r="1713" spans="1:41">
      <c r="A1713" s="264" t="e">
        <f t="shared" si="221"/>
        <v>#VALUE!</v>
      </c>
      <c r="B1713" s="243">
        <v>1710</v>
      </c>
      <c r="C1713" s="244"/>
      <c r="D1713" s="259" t="str">
        <f t="shared" si="214"/>
        <v/>
      </c>
      <c r="E1713" s="236"/>
      <c r="F1713" s="236"/>
      <c r="G1713" s="244"/>
      <c r="H1713" s="259" t="str">
        <f t="shared" si="215"/>
        <v/>
      </c>
      <c r="I1713" s="236"/>
      <c r="J1713" s="236"/>
      <c r="K1713" s="236"/>
      <c r="L1713" s="236"/>
      <c r="M1713" s="311">
        <f t="shared" si="216"/>
        <v>0</v>
      </c>
      <c r="N1713" s="236"/>
      <c r="O1713" s="236"/>
      <c r="P1713" s="236"/>
      <c r="Q1713" s="236"/>
      <c r="R1713" s="236"/>
      <c r="S1713" s="236"/>
      <c r="T1713" s="236"/>
      <c r="U1713" s="236"/>
      <c r="V1713" s="236"/>
      <c r="W1713" s="236"/>
      <c r="X1713" s="236"/>
      <c r="Y1713" s="236"/>
      <c r="Z1713" s="236"/>
      <c r="AA1713" s="236"/>
      <c r="AB1713" s="236"/>
      <c r="AC1713" s="236"/>
      <c r="AD1713" s="236"/>
      <c r="AE1713" s="236"/>
      <c r="AF1713" s="236"/>
      <c r="AG1713" s="236"/>
      <c r="AH1713" s="236"/>
      <c r="AI1713" s="236"/>
      <c r="AJ1713" s="236"/>
      <c r="AK1713" s="236"/>
      <c r="AL1713" s="260" t="str">
        <f t="shared" si="218"/>
        <v>нет</v>
      </c>
      <c r="AM1713" s="260" t="str">
        <f t="shared" si="220"/>
        <v>нет</v>
      </c>
      <c r="AN1713" s="260">
        <f t="shared" si="217"/>
        <v>0</v>
      </c>
      <c r="AO1713" s="260" t="e">
        <f t="shared" si="219"/>
        <v>#VALUE!</v>
      </c>
    </row>
    <row r="1714" spans="1:41">
      <c r="A1714" s="264" t="e">
        <f t="shared" si="221"/>
        <v>#VALUE!</v>
      </c>
      <c r="B1714" s="243">
        <v>1711</v>
      </c>
      <c r="C1714" s="244"/>
      <c r="D1714" s="259" t="str">
        <f t="shared" si="214"/>
        <v/>
      </c>
      <c r="E1714" s="236"/>
      <c r="F1714" s="236"/>
      <c r="G1714" s="244"/>
      <c r="H1714" s="259" t="str">
        <f t="shared" si="215"/>
        <v/>
      </c>
      <c r="I1714" s="236"/>
      <c r="J1714" s="236"/>
      <c r="K1714" s="236"/>
      <c r="L1714" s="236"/>
      <c r="M1714" s="311">
        <f t="shared" si="216"/>
        <v>0</v>
      </c>
      <c r="N1714" s="236"/>
      <c r="O1714" s="236"/>
      <c r="P1714" s="236"/>
      <c r="Q1714" s="236"/>
      <c r="R1714" s="236"/>
      <c r="S1714" s="236"/>
      <c r="T1714" s="236"/>
      <c r="U1714" s="236"/>
      <c r="V1714" s="236"/>
      <c r="W1714" s="236"/>
      <c r="X1714" s="236"/>
      <c r="Y1714" s="236"/>
      <c r="Z1714" s="236"/>
      <c r="AA1714" s="236"/>
      <c r="AB1714" s="236"/>
      <c r="AC1714" s="236"/>
      <c r="AD1714" s="236"/>
      <c r="AE1714" s="236"/>
      <c r="AF1714" s="236"/>
      <c r="AG1714" s="236"/>
      <c r="AH1714" s="236"/>
      <c r="AI1714" s="236"/>
      <c r="AJ1714" s="236"/>
      <c r="AK1714" s="236"/>
      <c r="AL1714" s="260" t="str">
        <f t="shared" si="218"/>
        <v>нет</v>
      </c>
      <c r="AM1714" s="260" t="str">
        <f t="shared" si="220"/>
        <v>нет</v>
      </c>
      <c r="AN1714" s="260">
        <f t="shared" si="217"/>
        <v>0</v>
      </c>
      <c r="AO1714" s="260" t="e">
        <f t="shared" si="219"/>
        <v>#VALUE!</v>
      </c>
    </row>
    <row r="1715" spans="1:41">
      <c r="A1715" s="264" t="e">
        <f t="shared" si="221"/>
        <v>#VALUE!</v>
      </c>
      <c r="B1715" s="243">
        <v>1712</v>
      </c>
      <c r="C1715" s="244"/>
      <c r="D1715" s="259" t="str">
        <f t="shared" si="214"/>
        <v/>
      </c>
      <c r="E1715" s="236"/>
      <c r="F1715" s="236"/>
      <c r="G1715" s="244"/>
      <c r="H1715" s="259" t="str">
        <f t="shared" si="215"/>
        <v/>
      </c>
      <c r="I1715" s="236"/>
      <c r="J1715" s="236"/>
      <c r="K1715" s="236"/>
      <c r="L1715" s="236"/>
      <c r="M1715" s="311">
        <f t="shared" si="216"/>
        <v>0</v>
      </c>
      <c r="N1715" s="236"/>
      <c r="O1715" s="236"/>
      <c r="P1715" s="236"/>
      <c r="Q1715" s="236"/>
      <c r="R1715" s="236"/>
      <c r="S1715" s="236"/>
      <c r="T1715" s="236"/>
      <c r="U1715" s="236"/>
      <c r="V1715" s="236"/>
      <c r="W1715" s="236"/>
      <c r="X1715" s="236"/>
      <c r="Y1715" s="236"/>
      <c r="Z1715" s="236"/>
      <c r="AA1715" s="236"/>
      <c r="AB1715" s="236"/>
      <c r="AC1715" s="236"/>
      <c r="AD1715" s="236"/>
      <c r="AE1715" s="236"/>
      <c r="AF1715" s="236"/>
      <c r="AG1715" s="236"/>
      <c r="AH1715" s="236"/>
      <c r="AI1715" s="236"/>
      <c r="AJ1715" s="236"/>
      <c r="AK1715" s="236"/>
      <c r="AL1715" s="260" t="str">
        <f t="shared" si="218"/>
        <v>нет</v>
      </c>
      <c r="AM1715" s="260" t="str">
        <f t="shared" si="220"/>
        <v>нет</v>
      </c>
      <c r="AN1715" s="260">
        <f t="shared" si="217"/>
        <v>0</v>
      </c>
      <c r="AO1715" s="260" t="e">
        <f t="shared" si="219"/>
        <v>#VALUE!</v>
      </c>
    </row>
    <row r="1716" spans="1:41">
      <c r="A1716" s="264" t="e">
        <f t="shared" si="221"/>
        <v>#VALUE!</v>
      </c>
      <c r="B1716" s="243">
        <v>1713</v>
      </c>
      <c r="C1716" s="244"/>
      <c r="D1716" s="259" t="str">
        <f t="shared" si="214"/>
        <v/>
      </c>
      <c r="E1716" s="236"/>
      <c r="F1716" s="236"/>
      <c r="G1716" s="244"/>
      <c r="H1716" s="259" t="str">
        <f t="shared" si="215"/>
        <v/>
      </c>
      <c r="I1716" s="236"/>
      <c r="J1716" s="236"/>
      <c r="K1716" s="236"/>
      <c r="L1716" s="236"/>
      <c r="M1716" s="311">
        <f t="shared" si="216"/>
        <v>0</v>
      </c>
      <c r="N1716" s="236"/>
      <c r="O1716" s="236"/>
      <c r="P1716" s="236"/>
      <c r="Q1716" s="236"/>
      <c r="R1716" s="236"/>
      <c r="S1716" s="236"/>
      <c r="T1716" s="236"/>
      <c r="U1716" s="236"/>
      <c r="V1716" s="236"/>
      <c r="W1716" s="236"/>
      <c r="X1716" s="236"/>
      <c r="Y1716" s="236"/>
      <c r="Z1716" s="236"/>
      <c r="AA1716" s="236"/>
      <c r="AB1716" s="236"/>
      <c r="AC1716" s="236"/>
      <c r="AD1716" s="236"/>
      <c r="AE1716" s="236"/>
      <c r="AF1716" s="236"/>
      <c r="AG1716" s="236"/>
      <c r="AH1716" s="236"/>
      <c r="AI1716" s="236"/>
      <c r="AJ1716" s="236"/>
      <c r="AK1716" s="236"/>
      <c r="AL1716" s="260" t="str">
        <f t="shared" si="218"/>
        <v>нет</v>
      </c>
      <c r="AM1716" s="260" t="str">
        <f t="shared" si="220"/>
        <v>нет</v>
      </c>
      <c r="AN1716" s="260">
        <f t="shared" si="217"/>
        <v>0</v>
      </c>
      <c r="AO1716" s="260" t="e">
        <f t="shared" si="219"/>
        <v>#VALUE!</v>
      </c>
    </row>
    <row r="1717" spans="1:41">
      <c r="A1717" s="264" t="e">
        <f t="shared" si="221"/>
        <v>#VALUE!</v>
      </c>
      <c r="B1717" s="243">
        <v>1714</v>
      </c>
      <c r="C1717" s="244"/>
      <c r="D1717" s="259" t="str">
        <f t="shared" si="214"/>
        <v/>
      </c>
      <c r="E1717" s="236"/>
      <c r="F1717" s="236"/>
      <c r="G1717" s="244"/>
      <c r="H1717" s="259" t="str">
        <f t="shared" si="215"/>
        <v/>
      </c>
      <c r="I1717" s="236"/>
      <c r="J1717" s="236"/>
      <c r="K1717" s="236"/>
      <c r="L1717" s="236"/>
      <c r="M1717" s="311">
        <f t="shared" si="216"/>
        <v>0</v>
      </c>
      <c r="N1717" s="236"/>
      <c r="O1717" s="236"/>
      <c r="P1717" s="236"/>
      <c r="Q1717" s="236"/>
      <c r="R1717" s="236"/>
      <c r="S1717" s="236"/>
      <c r="T1717" s="236"/>
      <c r="U1717" s="236"/>
      <c r="V1717" s="236"/>
      <c r="W1717" s="236"/>
      <c r="X1717" s="236"/>
      <c r="Y1717" s="236"/>
      <c r="Z1717" s="236"/>
      <c r="AA1717" s="236"/>
      <c r="AB1717" s="236"/>
      <c r="AC1717" s="236"/>
      <c r="AD1717" s="236"/>
      <c r="AE1717" s="236"/>
      <c r="AF1717" s="236"/>
      <c r="AG1717" s="236"/>
      <c r="AH1717" s="236"/>
      <c r="AI1717" s="236"/>
      <c r="AJ1717" s="236"/>
      <c r="AK1717" s="236"/>
      <c r="AL1717" s="260" t="str">
        <f t="shared" si="218"/>
        <v>нет</v>
      </c>
      <c r="AM1717" s="260" t="str">
        <f t="shared" si="220"/>
        <v>нет</v>
      </c>
      <c r="AN1717" s="260">
        <f t="shared" si="217"/>
        <v>0</v>
      </c>
      <c r="AO1717" s="260" t="e">
        <f t="shared" si="219"/>
        <v>#VALUE!</v>
      </c>
    </row>
    <row r="1718" spans="1:41">
      <c r="A1718" s="264" t="e">
        <f t="shared" si="221"/>
        <v>#VALUE!</v>
      </c>
      <c r="B1718" s="243">
        <v>1715</v>
      </c>
      <c r="C1718" s="244"/>
      <c r="D1718" s="259" t="str">
        <f t="shared" si="214"/>
        <v/>
      </c>
      <c r="E1718" s="236"/>
      <c r="F1718" s="236"/>
      <c r="G1718" s="244"/>
      <c r="H1718" s="259" t="str">
        <f t="shared" si="215"/>
        <v/>
      </c>
      <c r="I1718" s="236"/>
      <c r="J1718" s="236"/>
      <c r="K1718" s="236"/>
      <c r="L1718" s="236"/>
      <c r="M1718" s="311">
        <f t="shared" si="216"/>
        <v>0</v>
      </c>
      <c r="N1718" s="236"/>
      <c r="O1718" s="236"/>
      <c r="P1718" s="236"/>
      <c r="Q1718" s="236"/>
      <c r="R1718" s="236"/>
      <c r="S1718" s="236"/>
      <c r="T1718" s="236"/>
      <c r="U1718" s="236"/>
      <c r="V1718" s="236"/>
      <c r="W1718" s="236"/>
      <c r="X1718" s="236"/>
      <c r="Y1718" s="236"/>
      <c r="Z1718" s="236"/>
      <c r="AA1718" s="236"/>
      <c r="AB1718" s="236"/>
      <c r="AC1718" s="236"/>
      <c r="AD1718" s="236"/>
      <c r="AE1718" s="236"/>
      <c r="AF1718" s="236"/>
      <c r="AG1718" s="236"/>
      <c r="AH1718" s="236"/>
      <c r="AI1718" s="236"/>
      <c r="AJ1718" s="236"/>
      <c r="AK1718" s="236"/>
      <c r="AL1718" s="260" t="str">
        <f t="shared" si="218"/>
        <v>нет</v>
      </c>
      <c r="AM1718" s="260" t="str">
        <f t="shared" si="220"/>
        <v>нет</v>
      </c>
      <c r="AN1718" s="260">
        <f t="shared" si="217"/>
        <v>0</v>
      </c>
      <c r="AO1718" s="260" t="e">
        <f t="shared" si="219"/>
        <v>#VALUE!</v>
      </c>
    </row>
    <row r="1719" spans="1:41">
      <c r="A1719" s="264" t="e">
        <f t="shared" si="221"/>
        <v>#VALUE!</v>
      </c>
      <c r="B1719" s="243">
        <v>1716</v>
      </c>
      <c r="C1719" s="244"/>
      <c r="D1719" s="259" t="str">
        <f t="shared" si="214"/>
        <v/>
      </c>
      <c r="E1719" s="236"/>
      <c r="F1719" s="236"/>
      <c r="G1719" s="244"/>
      <c r="H1719" s="259" t="str">
        <f t="shared" si="215"/>
        <v/>
      </c>
      <c r="I1719" s="236"/>
      <c r="J1719" s="236"/>
      <c r="K1719" s="236"/>
      <c r="L1719" s="236"/>
      <c r="M1719" s="311">
        <f t="shared" si="216"/>
        <v>0</v>
      </c>
      <c r="N1719" s="236"/>
      <c r="O1719" s="236"/>
      <c r="P1719" s="236"/>
      <c r="Q1719" s="236"/>
      <c r="R1719" s="236"/>
      <c r="S1719" s="236"/>
      <c r="T1719" s="236"/>
      <c r="U1719" s="236"/>
      <c r="V1719" s="236"/>
      <c r="W1719" s="236"/>
      <c r="X1719" s="236"/>
      <c r="Y1719" s="236"/>
      <c r="Z1719" s="236"/>
      <c r="AA1719" s="236"/>
      <c r="AB1719" s="236"/>
      <c r="AC1719" s="236"/>
      <c r="AD1719" s="236"/>
      <c r="AE1719" s="236"/>
      <c r="AF1719" s="236"/>
      <c r="AG1719" s="236"/>
      <c r="AH1719" s="236"/>
      <c r="AI1719" s="236"/>
      <c r="AJ1719" s="236"/>
      <c r="AK1719" s="236"/>
      <c r="AL1719" s="260" t="str">
        <f t="shared" si="218"/>
        <v>нет</v>
      </c>
      <c r="AM1719" s="260" t="str">
        <f t="shared" si="220"/>
        <v>нет</v>
      </c>
      <c r="AN1719" s="260">
        <f t="shared" si="217"/>
        <v>0</v>
      </c>
      <c r="AO1719" s="260" t="e">
        <f t="shared" si="219"/>
        <v>#VALUE!</v>
      </c>
    </row>
    <row r="1720" spans="1:41">
      <c r="A1720" s="264" t="e">
        <f t="shared" si="221"/>
        <v>#VALUE!</v>
      </c>
      <c r="B1720" s="243">
        <v>1717</v>
      </c>
      <c r="C1720" s="244"/>
      <c r="D1720" s="259" t="str">
        <f t="shared" si="214"/>
        <v/>
      </c>
      <c r="E1720" s="236"/>
      <c r="F1720" s="236"/>
      <c r="G1720" s="244"/>
      <c r="H1720" s="259" t="str">
        <f t="shared" si="215"/>
        <v/>
      </c>
      <c r="I1720" s="236"/>
      <c r="J1720" s="236"/>
      <c r="K1720" s="236"/>
      <c r="L1720" s="236"/>
      <c r="M1720" s="311">
        <f t="shared" si="216"/>
        <v>0</v>
      </c>
      <c r="N1720" s="236"/>
      <c r="O1720" s="236"/>
      <c r="P1720" s="236"/>
      <c r="Q1720" s="236"/>
      <c r="R1720" s="236"/>
      <c r="S1720" s="236"/>
      <c r="T1720" s="236"/>
      <c r="U1720" s="236"/>
      <c r="V1720" s="236"/>
      <c r="W1720" s="236"/>
      <c r="X1720" s="236"/>
      <c r="Y1720" s="236"/>
      <c r="Z1720" s="236"/>
      <c r="AA1720" s="236"/>
      <c r="AB1720" s="236"/>
      <c r="AC1720" s="236"/>
      <c r="AD1720" s="236"/>
      <c r="AE1720" s="236"/>
      <c r="AF1720" s="236"/>
      <c r="AG1720" s="236"/>
      <c r="AH1720" s="236"/>
      <c r="AI1720" s="236"/>
      <c r="AJ1720" s="236"/>
      <c r="AK1720" s="236"/>
      <c r="AL1720" s="260" t="str">
        <f t="shared" si="218"/>
        <v>нет</v>
      </c>
      <c r="AM1720" s="260" t="str">
        <f t="shared" si="220"/>
        <v>нет</v>
      </c>
      <c r="AN1720" s="260">
        <f t="shared" si="217"/>
        <v>0</v>
      </c>
      <c r="AO1720" s="260" t="e">
        <f t="shared" si="219"/>
        <v>#VALUE!</v>
      </c>
    </row>
    <row r="1721" spans="1:41">
      <c r="A1721" s="264" t="e">
        <f t="shared" si="221"/>
        <v>#VALUE!</v>
      </c>
      <c r="B1721" s="243">
        <v>1718</v>
      </c>
      <c r="C1721" s="244"/>
      <c r="D1721" s="259" t="str">
        <f t="shared" si="214"/>
        <v/>
      </c>
      <c r="E1721" s="236"/>
      <c r="F1721" s="236"/>
      <c r="G1721" s="244"/>
      <c r="H1721" s="259" t="str">
        <f t="shared" si="215"/>
        <v/>
      </c>
      <c r="I1721" s="236"/>
      <c r="J1721" s="236"/>
      <c r="K1721" s="236"/>
      <c r="L1721" s="236"/>
      <c r="M1721" s="311">
        <f t="shared" si="216"/>
        <v>0</v>
      </c>
      <c r="N1721" s="236"/>
      <c r="O1721" s="236"/>
      <c r="P1721" s="236"/>
      <c r="Q1721" s="236"/>
      <c r="R1721" s="236"/>
      <c r="S1721" s="236"/>
      <c r="T1721" s="236"/>
      <c r="U1721" s="236"/>
      <c r="V1721" s="236"/>
      <c r="W1721" s="236"/>
      <c r="X1721" s="236"/>
      <c r="Y1721" s="236"/>
      <c r="Z1721" s="236"/>
      <c r="AA1721" s="236"/>
      <c r="AB1721" s="236"/>
      <c r="AC1721" s="236"/>
      <c r="AD1721" s="236"/>
      <c r="AE1721" s="236"/>
      <c r="AF1721" s="236"/>
      <c r="AG1721" s="236"/>
      <c r="AH1721" s="236"/>
      <c r="AI1721" s="236"/>
      <c r="AJ1721" s="236"/>
      <c r="AK1721" s="236"/>
      <c r="AL1721" s="260" t="str">
        <f t="shared" si="218"/>
        <v>нет</v>
      </c>
      <c r="AM1721" s="260" t="str">
        <f t="shared" si="220"/>
        <v>нет</v>
      </c>
      <c r="AN1721" s="260">
        <f t="shared" si="217"/>
        <v>0</v>
      </c>
      <c r="AO1721" s="260" t="e">
        <f t="shared" si="219"/>
        <v>#VALUE!</v>
      </c>
    </row>
    <row r="1722" spans="1:41">
      <c r="A1722" s="264" t="e">
        <f t="shared" si="221"/>
        <v>#VALUE!</v>
      </c>
      <c r="B1722" s="243">
        <v>1719</v>
      </c>
      <c r="C1722" s="244"/>
      <c r="D1722" s="259" t="str">
        <f t="shared" si="214"/>
        <v/>
      </c>
      <c r="E1722" s="236"/>
      <c r="F1722" s="236"/>
      <c r="G1722" s="244"/>
      <c r="H1722" s="259" t="str">
        <f t="shared" si="215"/>
        <v/>
      </c>
      <c r="I1722" s="236"/>
      <c r="J1722" s="236"/>
      <c r="K1722" s="236"/>
      <c r="L1722" s="236"/>
      <c r="M1722" s="311">
        <f t="shared" si="216"/>
        <v>0</v>
      </c>
      <c r="N1722" s="236"/>
      <c r="O1722" s="236"/>
      <c r="P1722" s="236"/>
      <c r="Q1722" s="236"/>
      <c r="R1722" s="236"/>
      <c r="S1722" s="236"/>
      <c r="T1722" s="236"/>
      <c r="U1722" s="236"/>
      <c r="V1722" s="236"/>
      <c r="W1722" s="236"/>
      <c r="X1722" s="236"/>
      <c r="Y1722" s="236"/>
      <c r="Z1722" s="236"/>
      <c r="AA1722" s="236"/>
      <c r="AB1722" s="236"/>
      <c r="AC1722" s="236"/>
      <c r="AD1722" s="236"/>
      <c r="AE1722" s="236"/>
      <c r="AF1722" s="236"/>
      <c r="AG1722" s="236"/>
      <c r="AH1722" s="236"/>
      <c r="AI1722" s="236"/>
      <c r="AJ1722" s="236"/>
      <c r="AK1722" s="236"/>
      <c r="AL1722" s="260" t="str">
        <f t="shared" si="218"/>
        <v>нет</v>
      </c>
      <c r="AM1722" s="260" t="str">
        <f t="shared" si="220"/>
        <v>нет</v>
      </c>
      <c r="AN1722" s="260">
        <f t="shared" si="217"/>
        <v>0</v>
      </c>
      <c r="AO1722" s="260" t="e">
        <f t="shared" si="219"/>
        <v>#VALUE!</v>
      </c>
    </row>
    <row r="1723" spans="1:41">
      <c r="A1723" s="264" t="e">
        <f t="shared" si="221"/>
        <v>#VALUE!</v>
      </c>
      <c r="B1723" s="243">
        <v>1720</v>
      </c>
      <c r="C1723" s="244"/>
      <c r="D1723" s="259" t="str">
        <f t="shared" si="214"/>
        <v/>
      </c>
      <c r="E1723" s="236"/>
      <c r="F1723" s="236"/>
      <c r="G1723" s="244"/>
      <c r="H1723" s="259" t="str">
        <f t="shared" si="215"/>
        <v/>
      </c>
      <c r="I1723" s="236"/>
      <c r="J1723" s="236"/>
      <c r="K1723" s="236"/>
      <c r="L1723" s="236"/>
      <c r="M1723" s="311">
        <f t="shared" si="216"/>
        <v>0</v>
      </c>
      <c r="N1723" s="236"/>
      <c r="O1723" s="236"/>
      <c r="P1723" s="236"/>
      <c r="Q1723" s="236"/>
      <c r="R1723" s="236"/>
      <c r="S1723" s="236"/>
      <c r="T1723" s="236"/>
      <c r="U1723" s="236"/>
      <c r="V1723" s="236"/>
      <c r="W1723" s="236"/>
      <c r="X1723" s="236"/>
      <c r="Y1723" s="236"/>
      <c r="Z1723" s="236"/>
      <c r="AA1723" s="236"/>
      <c r="AB1723" s="236"/>
      <c r="AC1723" s="236"/>
      <c r="AD1723" s="236"/>
      <c r="AE1723" s="236"/>
      <c r="AF1723" s="236"/>
      <c r="AG1723" s="236"/>
      <c r="AH1723" s="236"/>
      <c r="AI1723" s="236"/>
      <c r="AJ1723" s="236"/>
      <c r="AK1723" s="236"/>
      <c r="AL1723" s="260" t="str">
        <f t="shared" si="218"/>
        <v>нет</v>
      </c>
      <c r="AM1723" s="260" t="str">
        <f t="shared" si="220"/>
        <v>нет</v>
      </c>
      <c r="AN1723" s="260">
        <f t="shared" si="217"/>
        <v>0</v>
      </c>
      <c r="AO1723" s="260" t="e">
        <f t="shared" si="219"/>
        <v>#VALUE!</v>
      </c>
    </row>
    <row r="1724" spans="1:41">
      <c r="A1724" s="264" t="e">
        <f t="shared" si="221"/>
        <v>#VALUE!</v>
      </c>
      <c r="B1724" s="243">
        <v>1721</v>
      </c>
      <c r="C1724" s="244"/>
      <c r="D1724" s="259" t="str">
        <f t="shared" si="214"/>
        <v/>
      </c>
      <c r="E1724" s="236"/>
      <c r="F1724" s="236"/>
      <c r="G1724" s="244"/>
      <c r="H1724" s="259" t="str">
        <f t="shared" si="215"/>
        <v/>
      </c>
      <c r="I1724" s="236"/>
      <c r="J1724" s="236"/>
      <c r="K1724" s="236"/>
      <c r="L1724" s="236"/>
      <c r="M1724" s="311">
        <f t="shared" si="216"/>
        <v>0</v>
      </c>
      <c r="N1724" s="236"/>
      <c r="O1724" s="236"/>
      <c r="P1724" s="236"/>
      <c r="Q1724" s="236"/>
      <c r="R1724" s="236"/>
      <c r="S1724" s="236"/>
      <c r="T1724" s="236"/>
      <c r="U1724" s="236"/>
      <c r="V1724" s="236"/>
      <c r="W1724" s="236"/>
      <c r="X1724" s="236"/>
      <c r="Y1724" s="236"/>
      <c r="Z1724" s="236"/>
      <c r="AA1724" s="236"/>
      <c r="AB1724" s="236"/>
      <c r="AC1724" s="236"/>
      <c r="AD1724" s="236"/>
      <c r="AE1724" s="236"/>
      <c r="AF1724" s="236"/>
      <c r="AG1724" s="236"/>
      <c r="AH1724" s="236"/>
      <c r="AI1724" s="236"/>
      <c r="AJ1724" s="236"/>
      <c r="AK1724" s="236"/>
      <c r="AL1724" s="260" t="str">
        <f t="shared" si="218"/>
        <v>нет</v>
      </c>
      <c r="AM1724" s="260" t="str">
        <f t="shared" si="220"/>
        <v>нет</v>
      </c>
      <c r="AN1724" s="260">
        <f t="shared" si="217"/>
        <v>0</v>
      </c>
      <c r="AO1724" s="260" t="e">
        <f t="shared" si="219"/>
        <v>#VALUE!</v>
      </c>
    </row>
    <row r="1725" spans="1:41">
      <c r="A1725" s="264" t="e">
        <f t="shared" si="221"/>
        <v>#VALUE!</v>
      </c>
      <c r="B1725" s="243">
        <v>1722</v>
      </c>
      <c r="C1725" s="244"/>
      <c r="D1725" s="259" t="str">
        <f t="shared" si="214"/>
        <v/>
      </c>
      <c r="E1725" s="236"/>
      <c r="F1725" s="236"/>
      <c r="G1725" s="244"/>
      <c r="H1725" s="259" t="str">
        <f t="shared" si="215"/>
        <v/>
      </c>
      <c r="I1725" s="236"/>
      <c r="J1725" s="236"/>
      <c r="K1725" s="236"/>
      <c r="L1725" s="236"/>
      <c r="M1725" s="311">
        <f t="shared" si="216"/>
        <v>0</v>
      </c>
      <c r="N1725" s="236"/>
      <c r="O1725" s="236"/>
      <c r="P1725" s="236"/>
      <c r="Q1725" s="236"/>
      <c r="R1725" s="236"/>
      <c r="S1725" s="236"/>
      <c r="T1725" s="236"/>
      <c r="U1725" s="236"/>
      <c r="V1725" s="236"/>
      <c r="W1725" s="236"/>
      <c r="X1725" s="236"/>
      <c r="Y1725" s="236"/>
      <c r="Z1725" s="236"/>
      <c r="AA1725" s="236"/>
      <c r="AB1725" s="236"/>
      <c r="AC1725" s="236"/>
      <c r="AD1725" s="236"/>
      <c r="AE1725" s="236"/>
      <c r="AF1725" s="236"/>
      <c r="AG1725" s="236"/>
      <c r="AH1725" s="236"/>
      <c r="AI1725" s="236"/>
      <c r="AJ1725" s="236"/>
      <c r="AK1725" s="236"/>
      <c r="AL1725" s="260" t="str">
        <f t="shared" si="218"/>
        <v>нет</v>
      </c>
      <c r="AM1725" s="260" t="str">
        <f t="shared" si="220"/>
        <v>нет</v>
      </c>
      <c r="AN1725" s="260">
        <f t="shared" si="217"/>
        <v>0</v>
      </c>
      <c r="AO1725" s="260" t="e">
        <f t="shared" si="219"/>
        <v>#VALUE!</v>
      </c>
    </row>
    <row r="1726" spans="1:41">
      <c r="A1726" s="264" t="e">
        <f t="shared" si="221"/>
        <v>#VALUE!</v>
      </c>
      <c r="B1726" s="243">
        <v>1723</v>
      </c>
      <c r="C1726" s="244"/>
      <c r="D1726" s="259" t="str">
        <f t="shared" si="214"/>
        <v/>
      </c>
      <c r="E1726" s="236"/>
      <c r="F1726" s="236"/>
      <c r="G1726" s="244"/>
      <c r="H1726" s="259" t="str">
        <f t="shared" si="215"/>
        <v/>
      </c>
      <c r="I1726" s="236"/>
      <c r="J1726" s="236"/>
      <c r="K1726" s="236"/>
      <c r="L1726" s="236"/>
      <c r="M1726" s="311">
        <f t="shared" si="216"/>
        <v>0</v>
      </c>
      <c r="N1726" s="236"/>
      <c r="O1726" s="236"/>
      <c r="P1726" s="236"/>
      <c r="Q1726" s="236"/>
      <c r="R1726" s="236"/>
      <c r="S1726" s="236"/>
      <c r="T1726" s="236"/>
      <c r="U1726" s="236"/>
      <c r="V1726" s="236"/>
      <c r="W1726" s="236"/>
      <c r="X1726" s="236"/>
      <c r="Y1726" s="236"/>
      <c r="Z1726" s="236"/>
      <c r="AA1726" s="236"/>
      <c r="AB1726" s="236"/>
      <c r="AC1726" s="236"/>
      <c r="AD1726" s="236"/>
      <c r="AE1726" s="236"/>
      <c r="AF1726" s="236"/>
      <c r="AG1726" s="236"/>
      <c r="AH1726" s="236"/>
      <c r="AI1726" s="236"/>
      <c r="AJ1726" s="236"/>
      <c r="AK1726" s="236"/>
      <c r="AL1726" s="260" t="str">
        <f t="shared" si="218"/>
        <v>нет</v>
      </c>
      <c r="AM1726" s="260" t="str">
        <f t="shared" si="220"/>
        <v>нет</v>
      </c>
      <c r="AN1726" s="260">
        <f t="shared" si="217"/>
        <v>0</v>
      </c>
      <c r="AO1726" s="260" t="e">
        <f t="shared" si="219"/>
        <v>#VALUE!</v>
      </c>
    </row>
    <row r="1727" spans="1:41">
      <c r="A1727" s="264" t="e">
        <f t="shared" si="221"/>
        <v>#VALUE!</v>
      </c>
      <c r="B1727" s="243">
        <v>1724</v>
      </c>
      <c r="C1727" s="244"/>
      <c r="D1727" s="259" t="str">
        <f t="shared" ref="D1727:D1790" si="222">IFERROR(VLOOKUP(C1727,msu,2,0),"")</f>
        <v/>
      </c>
      <c r="E1727" s="236"/>
      <c r="F1727" s="236"/>
      <c r="G1727" s="244"/>
      <c r="H1727" s="259" t="str">
        <f t="shared" ref="H1727:H1790" si="223">IFERROR(VLOOKUP(G1727,oo,2,0),"")</f>
        <v/>
      </c>
      <c r="I1727" s="236"/>
      <c r="J1727" s="236"/>
      <c r="K1727" s="236"/>
      <c r="L1727" s="236"/>
      <c r="M1727" s="311">
        <f t="shared" ref="M1727:M1790" si="224">COUNTA(N1727:AK1727)</f>
        <v>0</v>
      </c>
      <c r="N1727" s="236"/>
      <c r="O1727" s="236"/>
      <c r="P1727" s="236"/>
      <c r="Q1727" s="236"/>
      <c r="R1727" s="236"/>
      <c r="S1727" s="236"/>
      <c r="T1727" s="236"/>
      <c r="U1727" s="236"/>
      <c r="V1727" s="236"/>
      <c r="W1727" s="236"/>
      <c r="X1727" s="236"/>
      <c r="Y1727" s="236"/>
      <c r="Z1727" s="236"/>
      <c r="AA1727" s="236"/>
      <c r="AB1727" s="236"/>
      <c r="AC1727" s="236"/>
      <c r="AD1727" s="236"/>
      <c r="AE1727" s="236"/>
      <c r="AF1727" s="236"/>
      <c r="AG1727" s="236"/>
      <c r="AH1727" s="236"/>
      <c r="AI1727" s="236"/>
      <c r="AJ1727" s="236"/>
      <c r="AK1727" s="236"/>
      <c r="AL1727" s="260" t="str">
        <f t="shared" si="218"/>
        <v>нет</v>
      </c>
      <c r="AM1727" s="260" t="str">
        <f t="shared" si="220"/>
        <v>нет</v>
      </c>
      <c r="AN1727" s="260">
        <f t="shared" ref="AN1727:AN1790" si="225">COUNTIF(N1727:AK1727,"призер")+COUNTIF(N1727:AK1727,"победитель")</f>
        <v>0</v>
      </c>
      <c r="AO1727" s="260" t="e">
        <f t="shared" si="219"/>
        <v>#VALUE!</v>
      </c>
    </row>
    <row r="1728" spans="1:41">
      <c r="A1728" s="264" t="e">
        <f t="shared" si="221"/>
        <v>#VALUE!</v>
      </c>
      <c r="B1728" s="243">
        <v>1725</v>
      </c>
      <c r="C1728" s="244"/>
      <c r="D1728" s="259" t="str">
        <f t="shared" si="222"/>
        <v/>
      </c>
      <c r="E1728" s="236"/>
      <c r="F1728" s="236"/>
      <c r="G1728" s="244"/>
      <c r="H1728" s="259" t="str">
        <f t="shared" si="223"/>
        <v/>
      </c>
      <c r="I1728" s="236"/>
      <c r="J1728" s="236"/>
      <c r="K1728" s="236"/>
      <c r="L1728" s="236"/>
      <c r="M1728" s="311">
        <f t="shared" si="224"/>
        <v>0</v>
      </c>
      <c r="N1728" s="236"/>
      <c r="O1728" s="236"/>
      <c r="P1728" s="236"/>
      <c r="Q1728" s="236"/>
      <c r="R1728" s="236"/>
      <c r="S1728" s="236"/>
      <c r="T1728" s="236"/>
      <c r="U1728" s="236"/>
      <c r="V1728" s="236"/>
      <c r="W1728" s="236"/>
      <c r="X1728" s="236"/>
      <c r="Y1728" s="236"/>
      <c r="Z1728" s="236"/>
      <c r="AA1728" s="236"/>
      <c r="AB1728" s="236"/>
      <c r="AC1728" s="236"/>
      <c r="AD1728" s="236"/>
      <c r="AE1728" s="236"/>
      <c r="AF1728" s="236"/>
      <c r="AG1728" s="236"/>
      <c r="AH1728" s="236"/>
      <c r="AI1728" s="236"/>
      <c r="AJ1728" s="236"/>
      <c r="AK1728" s="236"/>
      <c r="AL1728" s="260" t="str">
        <f t="shared" si="218"/>
        <v>нет</v>
      </c>
      <c r="AM1728" s="260" t="str">
        <f t="shared" si="220"/>
        <v>нет</v>
      </c>
      <c r="AN1728" s="260">
        <f t="shared" si="225"/>
        <v>0</v>
      </c>
      <c r="AO1728" s="260" t="e">
        <f t="shared" si="219"/>
        <v>#VALUE!</v>
      </c>
    </row>
    <row r="1729" spans="1:41">
      <c r="A1729" s="264" t="e">
        <f t="shared" si="221"/>
        <v>#VALUE!</v>
      </c>
      <c r="B1729" s="243">
        <v>1726</v>
      </c>
      <c r="C1729" s="244"/>
      <c r="D1729" s="259" t="str">
        <f t="shared" si="222"/>
        <v/>
      </c>
      <c r="E1729" s="236"/>
      <c r="F1729" s="236"/>
      <c r="G1729" s="244"/>
      <c r="H1729" s="259" t="str">
        <f t="shared" si="223"/>
        <v/>
      </c>
      <c r="I1729" s="236"/>
      <c r="J1729" s="236"/>
      <c r="K1729" s="236"/>
      <c r="L1729" s="236"/>
      <c r="M1729" s="311">
        <f t="shared" si="224"/>
        <v>0</v>
      </c>
      <c r="N1729" s="236"/>
      <c r="O1729" s="236"/>
      <c r="P1729" s="236"/>
      <c r="Q1729" s="236"/>
      <c r="R1729" s="236"/>
      <c r="S1729" s="236"/>
      <c r="T1729" s="236"/>
      <c r="U1729" s="236"/>
      <c r="V1729" s="236"/>
      <c r="W1729" s="236"/>
      <c r="X1729" s="236"/>
      <c r="Y1729" s="236"/>
      <c r="Z1729" s="236"/>
      <c r="AA1729" s="236"/>
      <c r="AB1729" s="236"/>
      <c r="AC1729" s="236"/>
      <c r="AD1729" s="236"/>
      <c r="AE1729" s="236"/>
      <c r="AF1729" s="236"/>
      <c r="AG1729" s="236"/>
      <c r="AH1729" s="236"/>
      <c r="AI1729" s="236"/>
      <c r="AJ1729" s="236"/>
      <c r="AK1729" s="236"/>
      <c r="AL1729" s="260" t="str">
        <f t="shared" si="218"/>
        <v>нет</v>
      </c>
      <c r="AM1729" s="260" t="str">
        <f t="shared" si="220"/>
        <v>нет</v>
      </c>
      <c r="AN1729" s="260">
        <f t="shared" si="225"/>
        <v>0</v>
      </c>
      <c r="AO1729" s="260" t="e">
        <f t="shared" si="219"/>
        <v>#VALUE!</v>
      </c>
    </row>
    <row r="1730" spans="1:41">
      <c r="A1730" s="264" t="e">
        <f t="shared" si="221"/>
        <v>#VALUE!</v>
      </c>
      <c r="B1730" s="243">
        <v>1727</v>
      </c>
      <c r="C1730" s="244"/>
      <c r="D1730" s="259" t="str">
        <f t="shared" si="222"/>
        <v/>
      </c>
      <c r="E1730" s="236"/>
      <c r="F1730" s="236"/>
      <c r="G1730" s="244"/>
      <c r="H1730" s="259" t="str">
        <f t="shared" si="223"/>
        <v/>
      </c>
      <c r="I1730" s="236"/>
      <c r="J1730" s="236"/>
      <c r="K1730" s="236"/>
      <c r="L1730" s="236"/>
      <c r="M1730" s="311">
        <f t="shared" si="224"/>
        <v>0</v>
      </c>
      <c r="N1730" s="236"/>
      <c r="O1730" s="236"/>
      <c r="P1730" s="236"/>
      <c r="Q1730" s="236"/>
      <c r="R1730" s="236"/>
      <c r="S1730" s="236"/>
      <c r="T1730" s="236"/>
      <c r="U1730" s="236"/>
      <c r="V1730" s="236"/>
      <c r="W1730" s="236"/>
      <c r="X1730" s="236"/>
      <c r="Y1730" s="236"/>
      <c r="Z1730" s="236"/>
      <c r="AA1730" s="236"/>
      <c r="AB1730" s="236"/>
      <c r="AC1730" s="236"/>
      <c r="AD1730" s="236"/>
      <c r="AE1730" s="236"/>
      <c r="AF1730" s="236"/>
      <c r="AG1730" s="236"/>
      <c r="AH1730" s="236"/>
      <c r="AI1730" s="236"/>
      <c r="AJ1730" s="236"/>
      <c r="AK1730" s="236"/>
      <c r="AL1730" s="260" t="str">
        <f t="shared" si="218"/>
        <v>нет</v>
      </c>
      <c r="AM1730" s="260" t="str">
        <f t="shared" si="220"/>
        <v>нет</v>
      </c>
      <c r="AN1730" s="260">
        <f t="shared" si="225"/>
        <v>0</v>
      </c>
      <c r="AO1730" s="260" t="e">
        <f t="shared" si="219"/>
        <v>#VALUE!</v>
      </c>
    </row>
    <row r="1731" spans="1:41">
      <c r="A1731" s="264" t="e">
        <f t="shared" si="221"/>
        <v>#VALUE!</v>
      </c>
      <c r="B1731" s="243">
        <v>1728</v>
      </c>
      <c r="C1731" s="244"/>
      <c r="D1731" s="259" t="str">
        <f t="shared" si="222"/>
        <v/>
      </c>
      <c r="E1731" s="236"/>
      <c r="F1731" s="236"/>
      <c r="G1731" s="244"/>
      <c r="H1731" s="259" t="str">
        <f t="shared" si="223"/>
        <v/>
      </c>
      <c r="I1731" s="236"/>
      <c r="J1731" s="236"/>
      <c r="K1731" s="236"/>
      <c r="L1731" s="236"/>
      <c r="M1731" s="311">
        <f t="shared" si="224"/>
        <v>0</v>
      </c>
      <c r="N1731" s="236"/>
      <c r="O1731" s="236"/>
      <c r="P1731" s="236"/>
      <c r="Q1731" s="236"/>
      <c r="R1731" s="236"/>
      <c r="S1731" s="236"/>
      <c r="T1731" s="236"/>
      <c r="U1731" s="236"/>
      <c r="V1731" s="236"/>
      <c r="W1731" s="236"/>
      <c r="X1731" s="236"/>
      <c r="Y1731" s="236"/>
      <c r="Z1731" s="236"/>
      <c r="AA1731" s="236"/>
      <c r="AB1731" s="236"/>
      <c r="AC1731" s="236"/>
      <c r="AD1731" s="236"/>
      <c r="AE1731" s="236"/>
      <c r="AF1731" s="236"/>
      <c r="AG1731" s="236"/>
      <c r="AH1731" s="236"/>
      <c r="AI1731" s="236"/>
      <c r="AJ1731" s="236"/>
      <c r="AK1731" s="236"/>
      <c r="AL1731" s="260" t="str">
        <f t="shared" si="218"/>
        <v>нет</v>
      </c>
      <c r="AM1731" s="260" t="str">
        <f t="shared" si="220"/>
        <v>нет</v>
      </c>
      <c r="AN1731" s="260">
        <f t="shared" si="225"/>
        <v>0</v>
      </c>
      <c r="AO1731" s="260" t="e">
        <f t="shared" si="219"/>
        <v>#VALUE!</v>
      </c>
    </row>
    <row r="1732" spans="1:41">
      <c r="A1732" s="264" t="e">
        <f t="shared" si="221"/>
        <v>#VALUE!</v>
      </c>
      <c r="B1732" s="243">
        <v>1729</v>
      </c>
      <c r="C1732" s="244"/>
      <c r="D1732" s="259" t="str">
        <f t="shared" si="222"/>
        <v/>
      </c>
      <c r="E1732" s="236"/>
      <c r="F1732" s="236"/>
      <c r="G1732" s="244"/>
      <c r="H1732" s="259" t="str">
        <f t="shared" si="223"/>
        <v/>
      </c>
      <c r="I1732" s="236"/>
      <c r="J1732" s="236"/>
      <c r="K1732" s="236"/>
      <c r="L1732" s="236"/>
      <c r="M1732" s="311">
        <f t="shared" si="224"/>
        <v>0</v>
      </c>
      <c r="N1732" s="236"/>
      <c r="O1732" s="236"/>
      <c r="P1732" s="236"/>
      <c r="Q1732" s="236"/>
      <c r="R1732" s="236"/>
      <c r="S1732" s="236"/>
      <c r="T1732" s="236"/>
      <c r="U1732" s="236"/>
      <c r="V1732" s="236"/>
      <c r="W1732" s="236"/>
      <c r="X1732" s="236"/>
      <c r="Y1732" s="236"/>
      <c r="Z1732" s="236"/>
      <c r="AA1732" s="236"/>
      <c r="AB1732" s="236"/>
      <c r="AC1732" s="236"/>
      <c r="AD1732" s="236"/>
      <c r="AE1732" s="236"/>
      <c r="AF1732" s="236"/>
      <c r="AG1732" s="236"/>
      <c r="AH1732" s="236"/>
      <c r="AI1732" s="236"/>
      <c r="AJ1732" s="236"/>
      <c r="AK1732" s="236"/>
      <c r="AL1732" s="260" t="str">
        <f t="shared" si="218"/>
        <v>нет</v>
      </c>
      <c r="AM1732" s="260" t="str">
        <f t="shared" si="220"/>
        <v>нет</v>
      </c>
      <c r="AN1732" s="260">
        <f t="shared" si="225"/>
        <v>0</v>
      </c>
      <c r="AO1732" s="260" t="e">
        <f t="shared" si="219"/>
        <v>#VALUE!</v>
      </c>
    </row>
    <row r="1733" spans="1:41">
      <c r="A1733" s="264" t="e">
        <f t="shared" si="221"/>
        <v>#VALUE!</v>
      </c>
      <c r="B1733" s="243">
        <v>1730</v>
      </c>
      <c r="C1733" s="244"/>
      <c r="D1733" s="259" t="str">
        <f t="shared" si="222"/>
        <v/>
      </c>
      <c r="E1733" s="236"/>
      <c r="F1733" s="236"/>
      <c r="G1733" s="244"/>
      <c r="H1733" s="259" t="str">
        <f t="shared" si="223"/>
        <v/>
      </c>
      <c r="I1733" s="236"/>
      <c r="J1733" s="236"/>
      <c r="K1733" s="236"/>
      <c r="L1733" s="236"/>
      <c r="M1733" s="311">
        <f t="shared" si="224"/>
        <v>0</v>
      </c>
      <c r="N1733" s="236"/>
      <c r="O1733" s="236"/>
      <c r="P1733" s="236"/>
      <c r="Q1733" s="236"/>
      <c r="R1733" s="236"/>
      <c r="S1733" s="236"/>
      <c r="T1733" s="236"/>
      <c r="U1733" s="236"/>
      <c r="V1733" s="236"/>
      <c r="W1733" s="236"/>
      <c r="X1733" s="236"/>
      <c r="Y1733" s="236"/>
      <c r="Z1733" s="236"/>
      <c r="AA1733" s="236"/>
      <c r="AB1733" s="236"/>
      <c r="AC1733" s="236"/>
      <c r="AD1733" s="236"/>
      <c r="AE1733" s="236"/>
      <c r="AF1733" s="236"/>
      <c r="AG1733" s="236"/>
      <c r="AH1733" s="236"/>
      <c r="AI1733" s="236"/>
      <c r="AJ1733" s="236"/>
      <c r="AK1733" s="236"/>
      <c r="AL1733" s="260" t="str">
        <f t="shared" ref="AL1733:AL1796" si="226">IF($I1733&lt;5,"нет",IF($I1733&gt;9,"нет","да"))</f>
        <v>нет</v>
      </c>
      <c r="AM1733" s="260" t="str">
        <f t="shared" si="220"/>
        <v>нет</v>
      </c>
      <c r="AN1733" s="260">
        <f t="shared" si="225"/>
        <v>0</v>
      </c>
      <c r="AO1733" s="260" t="e">
        <f t="shared" ref="AO1733:AO1796" si="227">IF(LEN(G1733)=5,LEFT(G1733,1)+100,LEFT(G1733,2)+100)</f>
        <v>#VALUE!</v>
      </c>
    </row>
    <row r="1734" spans="1:41">
      <c r="A1734" s="264" t="e">
        <f t="shared" si="221"/>
        <v>#VALUE!</v>
      </c>
      <c r="B1734" s="243">
        <v>1731</v>
      </c>
      <c r="C1734" s="244"/>
      <c r="D1734" s="259" t="str">
        <f t="shared" si="222"/>
        <v/>
      </c>
      <c r="E1734" s="236"/>
      <c r="F1734" s="236"/>
      <c r="G1734" s="244"/>
      <c r="H1734" s="259" t="str">
        <f t="shared" si="223"/>
        <v/>
      </c>
      <c r="I1734" s="236"/>
      <c r="J1734" s="236"/>
      <c r="K1734" s="236"/>
      <c r="L1734" s="236"/>
      <c r="M1734" s="311">
        <f t="shared" si="224"/>
        <v>0</v>
      </c>
      <c r="N1734" s="236"/>
      <c r="O1734" s="236"/>
      <c r="P1734" s="236"/>
      <c r="Q1734" s="236"/>
      <c r="R1734" s="236"/>
      <c r="S1734" s="236"/>
      <c r="T1734" s="236"/>
      <c r="U1734" s="236"/>
      <c r="V1734" s="236"/>
      <c r="W1734" s="236"/>
      <c r="X1734" s="236"/>
      <c r="Y1734" s="236"/>
      <c r="Z1734" s="236"/>
      <c r="AA1734" s="236"/>
      <c r="AB1734" s="236"/>
      <c r="AC1734" s="236"/>
      <c r="AD1734" s="236"/>
      <c r="AE1734" s="236"/>
      <c r="AF1734" s="236"/>
      <c r="AG1734" s="236"/>
      <c r="AH1734" s="236"/>
      <c r="AI1734" s="236"/>
      <c r="AJ1734" s="236"/>
      <c r="AK1734" s="236"/>
      <c r="AL1734" s="260" t="str">
        <f t="shared" si="226"/>
        <v>нет</v>
      </c>
      <c r="AM1734" s="260" t="str">
        <f t="shared" ref="AM1734:AM1797" si="228">IF($I1734&lt;=9,"нет","да")</f>
        <v>нет</v>
      </c>
      <c r="AN1734" s="260">
        <f t="shared" si="225"/>
        <v>0</v>
      </c>
      <c r="AO1734" s="260" t="e">
        <f t="shared" si="227"/>
        <v>#VALUE!</v>
      </c>
    </row>
    <row r="1735" spans="1:41">
      <c r="A1735" s="264" t="e">
        <f t="shared" si="221"/>
        <v>#VALUE!</v>
      </c>
      <c r="B1735" s="243">
        <v>1732</v>
      </c>
      <c r="C1735" s="244"/>
      <c r="D1735" s="259" t="str">
        <f t="shared" si="222"/>
        <v/>
      </c>
      <c r="E1735" s="236"/>
      <c r="F1735" s="236"/>
      <c r="G1735" s="244"/>
      <c r="H1735" s="259" t="str">
        <f t="shared" si="223"/>
        <v/>
      </c>
      <c r="I1735" s="236"/>
      <c r="J1735" s="236"/>
      <c r="K1735" s="236"/>
      <c r="L1735" s="236"/>
      <c r="M1735" s="311">
        <f t="shared" si="224"/>
        <v>0</v>
      </c>
      <c r="N1735" s="236"/>
      <c r="O1735" s="236"/>
      <c r="P1735" s="236"/>
      <c r="Q1735" s="236"/>
      <c r="R1735" s="236"/>
      <c r="S1735" s="236"/>
      <c r="T1735" s="236"/>
      <c r="U1735" s="236"/>
      <c r="V1735" s="236"/>
      <c r="W1735" s="236"/>
      <c r="X1735" s="236"/>
      <c r="Y1735" s="236"/>
      <c r="Z1735" s="236"/>
      <c r="AA1735" s="236"/>
      <c r="AB1735" s="236"/>
      <c r="AC1735" s="236"/>
      <c r="AD1735" s="236"/>
      <c r="AE1735" s="236"/>
      <c r="AF1735" s="236"/>
      <c r="AG1735" s="236"/>
      <c r="AH1735" s="236"/>
      <c r="AI1735" s="236"/>
      <c r="AJ1735" s="236"/>
      <c r="AK1735" s="236"/>
      <c r="AL1735" s="260" t="str">
        <f t="shared" si="226"/>
        <v>нет</v>
      </c>
      <c r="AM1735" s="260" t="str">
        <f t="shared" si="228"/>
        <v>нет</v>
      </c>
      <c r="AN1735" s="260">
        <f t="shared" si="225"/>
        <v>0</v>
      </c>
      <c r="AO1735" s="260" t="e">
        <f t="shared" si="227"/>
        <v>#VALUE!</v>
      </c>
    </row>
    <row r="1736" spans="1:41">
      <c r="A1736" s="264" t="e">
        <f t="shared" ref="A1736:A1799" si="229">IF($AO1736=$C1736, "Код_ОО+МСУ_верно", "Требуется проверка кода ОО или МСУ, кроме 101, 102,103")</f>
        <v>#VALUE!</v>
      </c>
      <c r="B1736" s="243">
        <v>1733</v>
      </c>
      <c r="C1736" s="244"/>
      <c r="D1736" s="259" t="str">
        <f t="shared" si="222"/>
        <v/>
      </c>
      <c r="E1736" s="236"/>
      <c r="F1736" s="236"/>
      <c r="G1736" s="244"/>
      <c r="H1736" s="259" t="str">
        <f t="shared" si="223"/>
        <v/>
      </c>
      <c r="I1736" s="236"/>
      <c r="J1736" s="236"/>
      <c r="K1736" s="236"/>
      <c r="L1736" s="236"/>
      <c r="M1736" s="311">
        <f t="shared" si="224"/>
        <v>0</v>
      </c>
      <c r="N1736" s="236"/>
      <c r="O1736" s="236"/>
      <c r="P1736" s="236"/>
      <c r="Q1736" s="236"/>
      <c r="R1736" s="236"/>
      <c r="S1736" s="236"/>
      <c r="T1736" s="236"/>
      <c r="U1736" s="236"/>
      <c r="V1736" s="236"/>
      <c r="W1736" s="236"/>
      <c r="X1736" s="236"/>
      <c r="Y1736" s="236"/>
      <c r="Z1736" s="236"/>
      <c r="AA1736" s="236"/>
      <c r="AB1736" s="236"/>
      <c r="AC1736" s="236"/>
      <c r="AD1736" s="236"/>
      <c r="AE1736" s="236"/>
      <c r="AF1736" s="236"/>
      <c r="AG1736" s="236"/>
      <c r="AH1736" s="236"/>
      <c r="AI1736" s="236"/>
      <c r="AJ1736" s="236"/>
      <c r="AK1736" s="236"/>
      <c r="AL1736" s="260" t="str">
        <f t="shared" si="226"/>
        <v>нет</v>
      </c>
      <c r="AM1736" s="260" t="str">
        <f t="shared" si="228"/>
        <v>нет</v>
      </c>
      <c r="AN1736" s="260">
        <f t="shared" si="225"/>
        <v>0</v>
      </c>
      <c r="AO1736" s="260" t="e">
        <f t="shared" si="227"/>
        <v>#VALUE!</v>
      </c>
    </row>
    <row r="1737" spans="1:41">
      <c r="A1737" s="264" t="e">
        <f t="shared" si="229"/>
        <v>#VALUE!</v>
      </c>
      <c r="B1737" s="243">
        <v>1734</v>
      </c>
      <c r="C1737" s="244"/>
      <c r="D1737" s="259" t="str">
        <f t="shared" si="222"/>
        <v/>
      </c>
      <c r="E1737" s="236"/>
      <c r="F1737" s="236"/>
      <c r="G1737" s="244"/>
      <c r="H1737" s="259" t="str">
        <f t="shared" si="223"/>
        <v/>
      </c>
      <c r="I1737" s="236"/>
      <c r="J1737" s="236"/>
      <c r="K1737" s="236"/>
      <c r="L1737" s="236"/>
      <c r="M1737" s="311">
        <f t="shared" si="224"/>
        <v>0</v>
      </c>
      <c r="N1737" s="236"/>
      <c r="O1737" s="236"/>
      <c r="P1737" s="236"/>
      <c r="Q1737" s="236"/>
      <c r="R1737" s="236"/>
      <c r="S1737" s="236"/>
      <c r="T1737" s="236"/>
      <c r="U1737" s="236"/>
      <c r="V1737" s="236"/>
      <c r="W1737" s="236"/>
      <c r="X1737" s="236"/>
      <c r="Y1737" s="236"/>
      <c r="Z1737" s="236"/>
      <c r="AA1737" s="236"/>
      <c r="AB1737" s="236"/>
      <c r="AC1737" s="236"/>
      <c r="AD1737" s="236"/>
      <c r="AE1737" s="236"/>
      <c r="AF1737" s="236"/>
      <c r="AG1737" s="236"/>
      <c r="AH1737" s="236"/>
      <c r="AI1737" s="236"/>
      <c r="AJ1737" s="236"/>
      <c r="AK1737" s="236"/>
      <c r="AL1737" s="260" t="str">
        <f t="shared" si="226"/>
        <v>нет</v>
      </c>
      <c r="AM1737" s="260" t="str">
        <f t="shared" si="228"/>
        <v>нет</v>
      </c>
      <c r="AN1737" s="260">
        <f t="shared" si="225"/>
        <v>0</v>
      </c>
      <c r="AO1737" s="260" t="e">
        <f t="shared" si="227"/>
        <v>#VALUE!</v>
      </c>
    </row>
    <row r="1738" spans="1:41">
      <c r="A1738" s="264" t="e">
        <f t="shared" si="229"/>
        <v>#VALUE!</v>
      </c>
      <c r="B1738" s="243">
        <v>1735</v>
      </c>
      <c r="C1738" s="244"/>
      <c r="D1738" s="259" t="str">
        <f t="shared" si="222"/>
        <v/>
      </c>
      <c r="E1738" s="236"/>
      <c r="F1738" s="236"/>
      <c r="G1738" s="244"/>
      <c r="H1738" s="259" t="str">
        <f t="shared" si="223"/>
        <v/>
      </c>
      <c r="I1738" s="236"/>
      <c r="J1738" s="236"/>
      <c r="K1738" s="236"/>
      <c r="L1738" s="236"/>
      <c r="M1738" s="311">
        <f t="shared" si="224"/>
        <v>0</v>
      </c>
      <c r="N1738" s="236"/>
      <c r="O1738" s="236"/>
      <c r="P1738" s="236"/>
      <c r="Q1738" s="236"/>
      <c r="R1738" s="236"/>
      <c r="S1738" s="236"/>
      <c r="T1738" s="236"/>
      <c r="U1738" s="236"/>
      <c r="V1738" s="236"/>
      <c r="W1738" s="236"/>
      <c r="X1738" s="236"/>
      <c r="Y1738" s="236"/>
      <c r="Z1738" s="236"/>
      <c r="AA1738" s="236"/>
      <c r="AB1738" s="236"/>
      <c r="AC1738" s="236"/>
      <c r="AD1738" s="236"/>
      <c r="AE1738" s="236"/>
      <c r="AF1738" s="236"/>
      <c r="AG1738" s="236"/>
      <c r="AH1738" s="236"/>
      <c r="AI1738" s="236"/>
      <c r="AJ1738" s="236"/>
      <c r="AK1738" s="236"/>
      <c r="AL1738" s="260" t="str">
        <f t="shared" si="226"/>
        <v>нет</v>
      </c>
      <c r="AM1738" s="260" t="str">
        <f t="shared" si="228"/>
        <v>нет</v>
      </c>
      <c r="AN1738" s="260">
        <f t="shared" si="225"/>
        <v>0</v>
      </c>
      <c r="AO1738" s="260" t="e">
        <f t="shared" si="227"/>
        <v>#VALUE!</v>
      </c>
    </row>
    <row r="1739" spans="1:41">
      <c r="A1739" s="264" t="e">
        <f t="shared" si="229"/>
        <v>#VALUE!</v>
      </c>
      <c r="B1739" s="243">
        <v>1736</v>
      </c>
      <c r="C1739" s="244"/>
      <c r="D1739" s="259" t="str">
        <f t="shared" si="222"/>
        <v/>
      </c>
      <c r="E1739" s="236"/>
      <c r="F1739" s="236"/>
      <c r="G1739" s="244"/>
      <c r="H1739" s="259" t="str">
        <f t="shared" si="223"/>
        <v/>
      </c>
      <c r="I1739" s="236"/>
      <c r="J1739" s="236"/>
      <c r="K1739" s="236"/>
      <c r="L1739" s="236"/>
      <c r="M1739" s="311">
        <f t="shared" si="224"/>
        <v>0</v>
      </c>
      <c r="N1739" s="236"/>
      <c r="O1739" s="236"/>
      <c r="P1739" s="236"/>
      <c r="Q1739" s="236"/>
      <c r="R1739" s="236"/>
      <c r="S1739" s="236"/>
      <c r="T1739" s="236"/>
      <c r="U1739" s="236"/>
      <c r="V1739" s="236"/>
      <c r="W1739" s="236"/>
      <c r="X1739" s="236"/>
      <c r="Y1739" s="236"/>
      <c r="Z1739" s="236"/>
      <c r="AA1739" s="236"/>
      <c r="AB1739" s="236"/>
      <c r="AC1739" s="236"/>
      <c r="AD1739" s="236"/>
      <c r="AE1739" s="236"/>
      <c r="AF1739" s="236"/>
      <c r="AG1739" s="236"/>
      <c r="AH1739" s="236"/>
      <c r="AI1739" s="236"/>
      <c r="AJ1739" s="236"/>
      <c r="AK1739" s="236"/>
      <c r="AL1739" s="260" t="str">
        <f t="shared" si="226"/>
        <v>нет</v>
      </c>
      <c r="AM1739" s="260" t="str">
        <f t="shared" si="228"/>
        <v>нет</v>
      </c>
      <c r="AN1739" s="260">
        <f t="shared" si="225"/>
        <v>0</v>
      </c>
      <c r="AO1739" s="260" t="e">
        <f t="shared" si="227"/>
        <v>#VALUE!</v>
      </c>
    </row>
    <row r="1740" spans="1:41">
      <c r="A1740" s="264" t="e">
        <f t="shared" si="229"/>
        <v>#VALUE!</v>
      </c>
      <c r="B1740" s="243">
        <v>1737</v>
      </c>
      <c r="C1740" s="244"/>
      <c r="D1740" s="259" t="str">
        <f t="shared" si="222"/>
        <v/>
      </c>
      <c r="E1740" s="236"/>
      <c r="F1740" s="236"/>
      <c r="G1740" s="244"/>
      <c r="H1740" s="259" t="str">
        <f t="shared" si="223"/>
        <v/>
      </c>
      <c r="I1740" s="236"/>
      <c r="J1740" s="236"/>
      <c r="K1740" s="236"/>
      <c r="L1740" s="236"/>
      <c r="M1740" s="311">
        <f t="shared" si="224"/>
        <v>0</v>
      </c>
      <c r="N1740" s="236"/>
      <c r="O1740" s="236"/>
      <c r="P1740" s="236"/>
      <c r="Q1740" s="236"/>
      <c r="R1740" s="236"/>
      <c r="S1740" s="236"/>
      <c r="T1740" s="236"/>
      <c r="U1740" s="236"/>
      <c r="V1740" s="236"/>
      <c r="W1740" s="236"/>
      <c r="X1740" s="236"/>
      <c r="Y1740" s="236"/>
      <c r="Z1740" s="236"/>
      <c r="AA1740" s="236"/>
      <c r="AB1740" s="236"/>
      <c r="AC1740" s="236"/>
      <c r="AD1740" s="236"/>
      <c r="AE1740" s="236"/>
      <c r="AF1740" s="236"/>
      <c r="AG1740" s="236"/>
      <c r="AH1740" s="236"/>
      <c r="AI1740" s="236"/>
      <c r="AJ1740" s="236"/>
      <c r="AK1740" s="236"/>
      <c r="AL1740" s="260" t="str">
        <f t="shared" si="226"/>
        <v>нет</v>
      </c>
      <c r="AM1740" s="260" t="str">
        <f t="shared" si="228"/>
        <v>нет</v>
      </c>
      <c r="AN1740" s="260">
        <f t="shared" si="225"/>
        <v>0</v>
      </c>
      <c r="AO1740" s="260" t="e">
        <f t="shared" si="227"/>
        <v>#VALUE!</v>
      </c>
    </row>
    <row r="1741" spans="1:41">
      <c r="A1741" s="264" t="e">
        <f t="shared" si="229"/>
        <v>#VALUE!</v>
      </c>
      <c r="B1741" s="243">
        <v>1738</v>
      </c>
      <c r="C1741" s="244"/>
      <c r="D1741" s="259" t="str">
        <f t="shared" si="222"/>
        <v/>
      </c>
      <c r="E1741" s="236"/>
      <c r="F1741" s="236"/>
      <c r="G1741" s="244"/>
      <c r="H1741" s="259" t="str">
        <f t="shared" si="223"/>
        <v/>
      </c>
      <c r="I1741" s="236"/>
      <c r="J1741" s="236"/>
      <c r="K1741" s="236"/>
      <c r="L1741" s="236"/>
      <c r="M1741" s="311">
        <f t="shared" si="224"/>
        <v>0</v>
      </c>
      <c r="N1741" s="236"/>
      <c r="O1741" s="236"/>
      <c r="P1741" s="236"/>
      <c r="Q1741" s="236"/>
      <c r="R1741" s="236"/>
      <c r="S1741" s="236"/>
      <c r="T1741" s="236"/>
      <c r="U1741" s="236"/>
      <c r="V1741" s="236"/>
      <c r="W1741" s="236"/>
      <c r="X1741" s="236"/>
      <c r="Y1741" s="236"/>
      <c r="Z1741" s="236"/>
      <c r="AA1741" s="236"/>
      <c r="AB1741" s="236"/>
      <c r="AC1741" s="236"/>
      <c r="AD1741" s="236"/>
      <c r="AE1741" s="236"/>
      <c r="AF1741" s="236"/>
      <c r="AG1741" s="236"/>
      <c r="AH1741" s="236"/>
      <c r="AI1741" s="236"/>
      <c r="AJ1741" s="236"/>
      <c r="AK1741" s="236"/>
      <c r="AL1741" s="260" t="str">
        <f t="shared" si="226"/>
        <v>нет</v>
      </c>
      <c r="AM1741" s="260" t="str">
        <f t="shared" si="228"/>
        <v>нет</v>
      </c>
      <c r="AN1741" s="260">
        <f t="shared" si="225"/>
        <v>0</v>
      </c>
      <c r="AO1741" s="260" t="e">
        <f t="shared" si="227"/>
        <v>#VALUE!</v>
      </c>
    </row>
    <row r="1742" spans="1:41">
      <c r="A1742" s="264" t="e">
        <f t="shared" si="229"/>
        <v>#VALUE!</v>
      </c>
      <c r="B1742" s="243">
        <v>1739</v>
      </c>
      <c r="C1742" s="244"/>
      <c r="D1742" s="259" t="str">
        <f t="shared" si="222"/>
        <v/>
      </c>
      <c r="E1742" s="236"/>
      <c r="F1742" s="236"/>
      <c r="G1742" s="244"/>
      <c r="H1742" s="259" t="str">
        <f t="shared" si="223"/>
        <v/>
      </c>
      <c r="I1742" s="236"/>
      <c r="J1742" s="236"/>
      <c r="K1742" s="236"/>
      <c r="L1742" s="236"/>
      <c r="M1742" s="311">
        <f t="shared" si="224"/>
        <v>0</v>
      </c>
      <c r="N1742" s="236"/>
      <c r="O1742" s="236"/>
      <c r="P1742" s="236"/>
      <c r="Q1742" s="236"/>
      <c r="R1742" s="236"/>
      <c r="S1742" s="236"/>
      <c r="T1742" s="236"/>
      <c r="U1742" s="236"/>
      <c r="V1742" s="236"/>
      <c r="W1742" s="236"/>
      <c r="X1742" s="236"/>
      <c r="Y1742" s="236"/>
      <c r="Z1742" s="236"/>
      <c r="AA1742" s="236"/>
      <c r="AB1742" s="236"/>
      <c r="AC1742" s="236"/>
      <c r="AD1742" s="236"/>
      <c r="AE1742" s="236"/>
      <c r="AF1742" s="236"/>
      <c r="AG1742" s="236"/>
      <c r="AH1742" s="236"/>
      <c r="AI1742" s="236"/>
      <c r="AJ1742" s="236"/>
      <c r="AK1742" s="236"/>
      <c r="AL1742" s="260" t="str">
        <f t="shared" si="226"/>
        <v>нет</v>
      </c>
      <c r="AM1742" s="260" t="str">
        <f t="shared" si="228"/>
        <v>нет</v>
      </c>
      <c r="AN1742" s="260">
        <f t="shared" si="225"/>
        <v>0</v>
      </c>
      <c r="AO1742" s="260" t="e">
        <f t="shared" si="227"/>
        <v>#VALUE!</v>
      </c>
    </row>
    <row r="1743" spans="1:41">
      <c r="A1743" s="264" t="e">
        <f t="shared" si="229"/>
        <v>#VALUE!</v>
      </c>
      <c r="B1743" s="243">
        <v>1740</v>
      </c>
      <c r="C1743" s="244"/>
      <c r="D1743" s="259" t="str">
        <f t="shared" si="222"/>
        <v/>
      </c>
      <c r="E1743" s="236"/>
      <c r="F1743" s="236"/>
      <c r="G1743" s="244"/>
      <c r="H1743" s="259" t="str">
        <f t="shared" si="223"/>
        <v/>
      </c>
      <c r="I1743" s="236"/>
      <c r="J1743" s="236"/>
      <c r="K1743" s="236"/>
      <c r="L1743" s="236"/>
      <c r="M1743" s="311">
        <f t="shared" si="224"/>
        <v>0</v>
      </c>
      <c r="N1743" s="236"/>
      <c r="O1743" s="236"/>
      <c r="P1743" s="236"/>
      <c r="Q1743" s="236"/>
      <c r="R1743" s="236"/>
      <c r="S1743" s="236"/>
      <c r="T1743" s="236"/>
      <c r="U1743" s="236"/>
      <c r="V1743" s="236"/>
      <c r="W1743" s="236"/>
      <c r="X1743" s="236"/>
      <c r="Y1743" s="236"/>
      <c r="Z1743" s="236"/>
      <c r="AA1743" s="236"/>
      <c r="AB1743" s="236"/>
      <c r="AC1743" s="236"/>
      <c r="AD1743" s="236"/>
      <c r="AE1743" s="236"/>
      <c r="AF1743" s="236"/>
      <c r="AG1743" s="236"/>
      <c r="AH1743" s="236"/>
      <c r="AI1743" s="236"/>
      <c r="AJ1743" s="236"/>
      <c r="AK1743" s="236"/>
      <c r="AL1743" s="260" t="str">
        <f t="shared" si="226"/>
        <v>нет</v>
      </c>
      <c r="AM1743" s="260" t="str">
        <f t="shared" si="228"/>
        <v>нет</v>
      </c>
      <c r="AN1743" s="260">
        <f t="shared" si="225"/>
        <v>0</v>
      </c>
      <c r="AO1743" s="260" t="e">
        <f t="shared" si="227"/>
        <v>#VALUE!</v>
      </c>
    </row>
    <row r="1744" spans="1:41">
      <c r="A1744" s="264" t="e">
        <f t="shared" si="229"/>
        <v>#VALUE!</v>
      </c>
      <c r="B1744" s="243">
        <v>1741</v>
      </c>
      <c r="C1744" s="244"/>
      <c r="D1744" s="259" t="str">
        <f t="shared" si="222"/>
        <v/>
      </c>
      <c r="E1744" s="236"/>
      <c r="F1744" s="236"/>
      <c r="G1744" s="244"/>
      <c r="H1744" s="259" t="str">
        <f t="shared" si="223"/>
        <v/>
      </c>
      <c r="I1744" s="236"/>
      <c r="J1744" s="236"/>
      <c r="K1744" s="236"/>
      <c r="L1744" s="236"/>
      <c r="M1744" s="311">
        <f t="shared" si="224"/>
        <v>0</v>
      </c>
      <c r="N1744" s="236"/>
      <c r="O1744" s="236"/>
      <c r="P1744" s="236"/>
      <c r="Q1744" s="236"/>
      <c r="R1744" s="236"/>
      <c r="S1744" s="236"/>
      <c r="T1744" s="236"/>
      <c r="U1744" s="236"/>
      <c r="V1744" s="236"/>
      <c r="W1744" s="236"/>
      <c r="X1744" s="236"/>
      <c r="Y1744" s="236"/>
      <c r="Z1744" s="236"/>
      <c r="AA1744" s="236"/>
      <c r="AB1744" s="236"/>
      <c r="AC1744" s="236"/>
      <c r="AD1744" s="236"/>
      <c r="AE1744" s="236"/>
      <c r="AF1744" s="236"/>
      <c r="AG1744" s="236"/>
      <c r="AH1744" s="236"/>
      <c r="AI1744" s="236"/>
      <c r="AJ1744" s="236"/>
      <c r="AK1744" s="236"/>
      <c r="AL1744" s="260" t="str">
        <f t="shared" si="226"/>
        <v>нет</v>
      </c>
      <c r="AM1744" s="260" t="str">
        <f t="shared" si="228"/>
        <v>нет</v>
      </c>
      <c r="AN1744" s="260">
        <f t="shared" si="225"/>
        <v>0</v>
      </c>
      <c r="AO1744" s="260" t="e">
        <f t="shared" si="227"/>
        <v>#VALUE!</v>
      </c>
    </row>
    <row r="1745" spans="1:41">
      <c r="A1745" s="264" t="e">
        <f t="shared" si="229"/>
        <v>#VALUE!</v>
      </c>
      <c r="B1745" s="243">
        <v>1742</v>
      </c>
      <c r="C1745" s="244"/>
      <c r="D1745" s="259" t="str">
        <f t="shared" si="222"/>
        <v/>
      </c>
      <c r="E1745" s="236"/>
      <c r="F1745" s="236"/>
      <c r="G1745" s="244"/>
      <c r="H1745" s="259" t="str">
        <f t="shared" si="223"/>
        <v/>
      </c>
      <c r="I1745" s="236"/>
      <c r="J1745" s="236"/>
      <c r="K1745" s="236"/>
      <c r="L1745" s="236"/>
      <c r="M1745" s="311">
        <f t="shared" si="224"/>
        <v>0</v>
      </c>
      <c r="N1745" s="236"/>
      <c r="O1745" s="236"/>
      <c r="P1745" s="236"/>
      <c r="Q1745" s="236"/>
      <c r="R1745" s="236"/>
      <c r="S1745" s="236"/>
      <c r="T1745" s="236"/>
      <c r="U1745" s="236"/>
      <c r="V1745" s="236"/>
      <c r="W1745" s="236"/>
      <c r="X1745" s="236"/>
      <c r="Y1745" s="236"/>
      <c r="Z1745" s="236"/>
      <c r="AA1745" s="236"/>
      <c r="AB1745" s="236"/>
      <c r="AC1745" s="236"/>
      <c r="AD1745" s="236"/>
      <c r="AE1745" s="236"/>
      <c r="AF1745" s="236"/>
      <c r="AG1745" s="236"/>
      <c r="AH1745" s="236"/>
      <c r="AI1745" s="236"/>
      <c r="AJ1745" s="236"/>
      <c r="AK1745" s="236"/>
      <c r="AL1745" s="260" t="str">
        <f t="shared" si="226"/>
        <v>нет</v>
      </c>
      <c r="AM1745" s="260" t="str">
        <f t="shared" si="228"/>
        <v>нет</v>
      </c>
      <c r="AN1745" s="260">
        <f t="shared" si="225"/>
        <v>0</v>
      </c>
      <c r="AO1745" s="260" t="e">
        <f t="shared" si="227"/>
        <v>#VALUE!</v>
      </c>
    </row>
    <row r="1746" spans="1:41">
      <c r="A1746" s="264" t="e">
        <f t="shared" si="229"/>
        <v>#VALUE!</v>
      </c>
      <c r="B1746" s="243">
        <v>1743</v>
      </c>
      <c r="C1746" s="244"/>
      <c r="D1746" s="259" t="str">
        <f t="shared" si="222"/>
        <v/>
      </c>
      <c r="E1746" s="236"/>
      <c r="F1746" s="236"/>
      <c r="G1746" s="244"/>
      <c r="H1746" s="259" t="str">
        <f t="shared" si="223"/>
        <v/>
      </c>
      <c r="I1746" s="236"/>
      <c r="J1746" s="236"/>
      <c r="K1746" s="236"/>
      <c r="L1746" s="236"/>
      <c r="M1746" s="311">
        <f t="shared" si="224"/>
        <v>0</v>
      </c>
      <c r="N1746" s="236"/>
      <c r="O1746" s="236"/>
      <c r="P1746" s="236"/>
      <c r="Q1746" s="236"/>
      <c r="R1746" s="236"/>
      <c r="S1746" s="236"/>
      <c r="T1746" s="236"/>
      <c r="U1746" s="236"/>
      <c r="V1746" s="236"/>
      <c r="W1746" s="236"/>
      <c r="X1746" s="236"/>
      <c r="Y1746" s="236"/>
      <c r="Z1746" s="236"/>
      <c r="AA1746" s="236"/>
      <c r="AB1746" s="236"/>
      <c r="AC1746" s="236"/>
      <c r="AD1746" s="236"/>
      <c r="AE1746" s="236"/>
      <c r="AF1746" s="236"/>
      <c r="AG1746" s="236"/>
      <c r="AH1746" s="236"/>
      <c r="AI1746" s="236"/>
      <c r="AJ1746" s="236"/>
      <c r="AK1746" s="236"/>
      <c r="AL1746" s="260" t="str">
        <f t="shared" si="226"/>
        <v>нет</v>
      </c>
      <c r="AM1746" s="260" t="str">
        <f t="shared" si="228"/>
        <v>нет</v>
      </c>
      <c r="AN1746" s="260">
        <f t="shared" si="225"/>
        <v>0</v>
      </c>
      <c r="AO1746" s="260" t="e">
        <f t="shared" si="227"/>
        <v>#VALUE!</v>
      </c>
    </row>
    <row r="1747" spans="1:41">
      <c r="A1747" s="264" t="e">
        <f t="shared" si="229"/>
        <v>#VALUE!</v>
      </c>
      <c r="B1747" s="243">
        <v>1744</v>
      </c>
      <c r="C1747" s="244"/>
      <c r="D1747" s="259" t="str">
        <f t="shared" si="222"/>
        <v/>
      </c>
      <c r="E1747" s="236"/>
      <c r="F1747" s="236"/>
      <c r="G1747" s="244"/>
      <c r="H1747" s="259" t="str">
        <f t="shared" si="223"/>
        <v/>
      </c>
      <c r="I1747" s="236"/>
      <c r="J1747" s="236"/>
      <c r="K1747" s="236"/>
      <c r="L1747" s="236"/>
      <c r="M1747" s="311">
        <f t="shared" si="224"/>
        <v>0</v>
      </c>
      <c r="N1747" s="236"/>
      <c r="O1747" s="236"/>
      <c r="P1747" s="236"/>
      <c r="Q1747" s="236"/>
      <c r="R1747" s="236"/>
      <c r="S1747" s="236"/>
      <c r="T1747" s="236"/>
      <c r="U1747" s="236"/>
      <c r="V1747" s="236"/>
      <c r="W1747" s="236"/>
      <c r="X1747" s="236"/>
      <c r="Y1747" s="236"/>
      <c r="Z1747" s="236"/>
      <c r="AA1747" s="236"/>
      <c r="AB1747" s="236"/>
      <c r="AC1747" s="236"/>
      <c r="AD1747" s="236"/>
      <c r="AE1747" s="236"/>
      <c r="AF1747" s="236"/>
      <c r="AG1747" s="236"/>
      <c r="AH1747" s="236"/>
      <c r="AI1747" s="236"/>
      <c r="AJ1747" s="236"/>
      <c r="AK1747" s="236"/>
      <c r="AL1747" s="260" t="str">
        <f t="shared" si="226"/>
        <v>нет</v>
      </c>
      <c r="AM1747" s="260" t="str">
        <f t="shared" si="228"/>
        <v>нет</v>
      </c>
      <c r="AN1747" s="260">
        <f t="shared" si="225"/>
        <v>0</v>
      </c>
      <c r="AO1747" s="260" t="e">
        <f t="shared" si="227"/>
        <v>#VALUE!</v>
      </c>
    </row>
    <row r="1748" spans="1:41">
      <c r="A1748" s="264" t="e">
        <f t="shared" si="229"/>
        <v>#VALUE!</v>
      </c>
      <c r="B1748" s="243">
        <v>1745</v>
      </c>
      <c r="C1748" s="244"/>
      <c r="D1748" s="259" t="str">
        <f t="shared" si="222"/>
        <v/>
      </c>
      <c r="E1748" s="236"/>
      <c r="F1748" s="236"/>
      <c r="G1748" s="244"/>
      <c r="H1748" s="259" t="str">
        <f t="shared" si="223"/>
        <v/>
      </c>
      <c r="I1748" s="236"/>
      <c r="J1748" s="236"/>
      <c r="K1748" s="236"/>
      <c r="L1748" s="236"/>
      <c r="M1748" s="311">
        <f t="shared" si="224"/>
        <v>0</v>
      </c>
      <c r="N1748" s="236"/>
      <c r="O1748" s="236"/>
      <c r="P1748" s="236"/>
      <c r="Q1748" s="236"/>
      <c r="R1748" s="236"/>
      <c r="S1748" s="236"/>
      <c r="T1748" s="236"/>
      <c r="U1748" s="236"/>
      <c r="V1748" s="236"/>
      <c r="W1748" s="236"/>
      <c r="X1748" s="236"/>
      <c r="Y1748" s="236"/>
      <c r="Z1748" s="236"/>
      <c r="AA1748" s="236"/>
      <c r="AB1748" s="236"/>
      <c r="AC1748" s="236"/>
      <c r="AD1748" s="236"/>
      <c r="AE1748" s="236"/>
      <c r="AF1748" s="236"/>
      <c r="AG1748" s="236"/>
      <c r="AH1748" s="236"/>
      <c r="AI1748" s="236"/>
      <c r="AJ1748" s="236"/>
      <c r="AK1748" s="236"/>
      <c r="AL1748" s="260" t="str">
        <f t="shared" si="226"/>
        <v>нет</v>
      </c>
      <c r="AM1748" s="260" t="str">
        <f t="shared" si="228"/>
        <v>нет</v>
      </c>
      <c r="AN1748" s="260">
        <f t="shared" si="225"/>
        <v>0</v>
      </c>
      <c r="AO1748" s="260" t="e">
        <f t="shared" si="227"/>
        <v>#VALUE!</v>
      </c>
    </row>
    <row r="1749" spans="1:41">
      <c r="A1749" s="264" t="e">
        <f t="shared" si="229"/>
        <v>#VALUE!</v>
      </c>
      <c r="B1749" s="243">
        <v>1746</v>
      </c>
      <c r="C1749" s="244"/>
      <c r="D1749" s="259" t="str">
        <f t="shared" si="222"/>
        <v/>
      </c>
      <c r="E1749" s="236"/>
      <c r="F1749" s="236"/>
      <c r="G1749" s="244"/>
      <c r="H1749" s="259" t="str">
        <f t="shared" si="223"/>
        <v/>
      </c>
      <c r="I1749" s="236"/>
      <c r="J1749" s="236"/>
      <c r="K1749" s="236"/>
      <c r="L1749" s="236"/>
      <c r="M1749" s="311">
        <f t="shared" si="224"/>
        <v>0</v>
      </c>
      <c r="N1749" s="236"/>
      <c r="O1749" s="236"/>
      <c r="P1749" s="236"/>
      <c r="Q1749" s="236"/>
      <c r="R1749" s="236"/>
      <c r="S1749" s="236"/>
      <c r="T1749" s="236"/>
      <c r="U1749" s="236"/>
      <c r="V1749" s="236"/>
      <c r="W1749" s="236"/>
      <c r="X1749" s="236"/>
      <c r="Y1749" s="236"/>
      <c r="Z1749" s="236"/>
      <c r="AA1749" s="236"/>
      <c r="AB1749" s="236"/>
      <c r="AC1749" s="236"/>
      <c r="AD1749" s="236"/>
      <c r="AE1749" s="236"/>
      <c r="AF1749" s="236"/>
      <c r="AG1749" s="236"/>
      <c r="AH1749" s="236"/>
      <c r="AI1749" s="236"/>
      <c r="AJ1749" s="236"/>
      <c r="AK1749" s="236"/>
      <c r="AL1749" s="260" t="str">
        <f t="shared" si="226"/>
        <v>нет</v>
      </c>
      <c r="AM1749" s="260" t="str">
        <f t="shared" si="228"/>
        <v>нет</v>
      </c>
      <c r="AN1749" s="260">
        <f t="shared" si="225"/>
        <v>0</v>
      </c>
      <c r="AO1749" s="260" t="e">
        <f t="shared" si="227"/>
        <v>#VALUE!</v>
      </c>
    </row>
    <row r="1750" spans="1:41">
      <c r="A1750" s="264" t="e">
        <f t="shared" si="229"/>
        <v>#VALUE!</v>
      </c>
      <c r="B1750" s="243">
        <v>1747</v>
      </c>
      <c r="C1750" s="244"/>
      <c r="D1750" s="259" t="str">
        <f t="shared" si="222"/>
        <v/>
      </c>
      <c r="E1750" s="236"/>
      <c r="F1750" s="236"/>
      <c r="G1750" s="244"/>
      <c r="H1750" s="259" t="str">
        <f t="shared" si="223"/>
        <v/>
      </c>
      <c r="I1750" s="236"/>
      <c r="J1750" s="236"/>
      <c r="K1750" s="236"/>
      <c r="L1750" s="236"/>
      <c r="M1750" s="311">
        <f t="shared" si="224"/>
        <v>0</v>
      </c>
      <c r="N1750" s="236"/>
      <c r="O1750" s="236"/>
      <c r="P1750" s="236"/>
      <c r="Q1750" s="236"/>
      <c r="R1750" s="236"/>
      <c r="S1750" s="236"/>
      <c r="T1750" s="236"/>
      <c r="U1750" s="236"/>
      <c r="V1750" s="236"/>
      <c r="W1750" s="236"/>
      <c r="X1750" s="236"/>
      <c r="Y1750" s="236"/>
      <c r="Z1750" s="236"/>
      <c r="AA1750" s="236"/>
      <c r="AB1750" s="236"/>
      <c r="AC1750" s="236"/>
      <c r="AD1750" s="236"/>
      <c r="AE1750" s="236"/>
      <c r="AF1750" s="236"/>
      <c r="AG1750" s="236"/>
      <c r="AH1750" s="236"/>
      <c r="AI1750" s="236"/>
      <c r="AJ1750" s="236"/>
      <c r="AK1750" s="236"/>
      <c r="AL1750" s="260" t="str">
        <f t="shared" si="226"/>
        <v>нет</v>
      </c>
      <c r="AM1750" s="260" t="str">
        <f t="shared" si="228"/>
        <v>нет</v>
      </c>
      <c r="AN1750" s="260">
        <f t="shared" si="225"/>
        <v>0</v>
      </c>
      <c r="AO1750" s="260" t="e">
        <f t="shared" si="227"/>
        <v>#VALUE!</v>
      </c>
    </row>
    <row r="1751" spans="1:41">
      <c r="A1751" s="264" t="e">
        <f t="shared" si="229"/>
        <v>#VALUE!</v>
      </c>
      <c r="B1751" s="243">
        <v>1748</v>
      </c>
      <c r="C1751" s="244"/>
      <c r="D1751" s="259" t="str">
        <f t="shared" si="222"/>
        <v/>
      </c>
      <c r="E1751" s="236"/>
      <c r="F1751" s="236"/>
      <c r="G1751" s="244"/>
      <c r="H1751" s="259" t="str">
        <f t="shared" si="223"/>
        <v/>
      </c>
      <c r="I1751" s="236"/>
      <c r="J1751" s="236"/>
      <c r="K1751" s="236"/>
      <c r="L1751" s="236"/>
      <c r="M1751" s="311">
        <f t="shared" si="224"/>
        <v>0</v>
      </c>
      <c r="N1751" s="236"/>
      <c r="O1751" s="236"/>
      <c r="P1751" s="236"/>
      <c r="Q1751" s="236"/>
      <c r="R1751" s="236"/>
      <c r="S1751" s="236"/>
      <c r="T1751" s="236"/>
      <c r="U1751" s="236"/>
      <c r="V1751" s="236"/>
      <c r="W1751" s="236"/>
      <c r="X1751" s="236"/>
      <c r="Y1751" s="236"/>
      <c r="Z1751" s="236"/>
      <c r="AA1751" s="236"/>
      <c r="AB1751" s="236"/>
      <c r="AC1751" s="236"/>
      <c r="AD1751" s="236"/>
      <c r="AE1751" s="236"/>
      <c r="AF1751" s="236"/>
      <c r="AG1751" s="236"/>
      <c r="AH1751" s="236"/>
      <c r="AI1751" s="236"/>
      <c r="AJ1751" s="236"/>
      <c r="AK1751" s="236"/>
      <c r="AL1751" s="260" t="str">
        <f t="shared" si="226"/>
        <v>нет</v>
      </c>
      <c r="AM1751" s="260" t="str">
        <f t="shared" si="228"/>
        <v>нет</v>
      </c>
      <c r="AN1751" s="260">
        <f t="shared" si="225"/>
        <v>0</v>
      </c>
      <c r="AO1751" s="260" t="e">
        <f t="shared" si="227"/>
        <v>#VALUE!</v>
      </c>
    </row>
    <row r="1752" spans="1:41">
      <c r="A1752" s="264" t="e">
        <f t="shared" si="229"/>
        <v>#VALUE!</v>
      </c>
      <c r="B1752" s="243">
        <v>1749</v>
      </c>
      <c r="C1752" s="244"/>
      <c r="D1752" s="259" t="str">
        <f t="shared" si="222"/>
        <v/>
      </c>
      <c r="E1752" s="236"/>
      <c r="F1752" s="236"/>
      <c r="G1752" s="244"/>
      <c r="H1752" s="259" t="str">
        <f t="shared" si="223"/>
        <v/>
      </c>
      <c r="I1752" s="236"/>
      <c r="J1752" s="236"/>
      <c r="K1752" s="236"/>
      <c r="L1752" s="236"/>
      <c r="M1752" s="311">
        <f t="shared" si="224"/>
        <v>0</v>
      </c>
      <c r="N1752" s="236"/>
      <c r="O1752" s="236"/>
      <c r="P1752" s="236"/>
      <c r="Q1752" s="236"/>
      <c r="R1752" s="236"/>
      <c r="S1752" s="236"/>
      <c r="T1752" s="236"/>
      <c r="U1752" s="236"/>
      <c r="V1752" s="236"/>
      <c r="W1752" s="236"/>
      <c r="X1752" s="236"/>
      <c r="Y1752" s="236"/>
      <c r="Z1752" s="236"/>
      <c r="AA1752" s="236"/>
      <c r="AB1752" s="236"/>
      <c r="AC1752" s="236"/>
      <c r="AD1752" s="236"/>
      <c r="AE1752" s="236"/>
      <c r="AF1752" s="236"/>
      <c r="AG1752" s="236"/>
      <c r="AH1752" s="236"/>
      <c r="AI1752" s="236"/>
      <c r="AJ1752" s="236"/>
      <c r="AK1752" s="236"/>
      <c r="AL1752" s="260" t="str">
        <f t="shared" si="226"/>
        <v>нет</v>
      </c>
      <c r="AM1752" s="260" t="str">
        <f t="shared" si="228"/>
        <v>нет</v>
      </c>
      <c r="AN1752" s="260">
        <f t="shared" si="225"/>
        <v>0</v>
      </c>
      <c r="AO1752" s="260" t="e">
        <f t="shared" si="227"/>
        <v>#VALUE!</v>
      </c>
    </row>
    <row r="1753" spans="1:41">
      <c r="A1753" s="264" t="e">
        <f t="shared" si="229"/>
        <v>#VALUE!</v>
      </c>
      <c r="B1753" s="243">
        <v>1750</v>
      </c>
      <c r="C1753" s="244"/>
      <c r="D1753" s="259" t="str">
        <f t="shared" si="222"/>
        <v/>
      </c>
      <c r="E1753" s="236"/>
      <c r="F1753" s="236"/>
      <c r="G1753" s="244"/>
      <c r="H1753" s="259" t="str">
        <f t="shared" si="223"/>
        <v/>
      </c>
      <c r="I1753" s="236"/>
      <c r="J1753" s="236"/>
      <c r="K1753" s="236"/>
      <c r="L1753" s="236"/>
      <c r="M1753" s="311">
        <f t="shared" si="224"/>
        <v>0</v>
      </c>
      <c r="N1753" s="236"/>
      <c r="O1753" s="236"/>
      <c r="P1753" s="236"/>
      <c r="Q1753" s="236"/>
      <c r="R1753" s="236"/>
      <c r="S1753" s="236"/>
      <c r="T1753" s="236"/>
      <c r="U1753" s="236"/>
      <c r="V1753" s="236"/>
      <c r="W1753" s="236"/>
      <c r="X1753" s="236"/>
      <c r="Y1753" s="236"/>
      <c r="Z1753" s="236"/>
      <c r="AA1753" s="236"/>
      <c r="AB1753" s="236"/>
      <c r="AC1753" s="236"/>
      <c r="AD1753" s="236"/>
      <c r="AE1753" s="236"/>
      <c r="AF1753" s="236"/>
      <c r="AG1753" s="236"/>
      <c r="AH1753" s="236"/>
      <c r="AI1753" s="236"/>
      <c r="AJ1753" s="236"/>
      <c r="AK1753" s="236"/>
      <c r="AL1753" s="260" t="str">
        <f t="shared" si="226"/>
        <v>нет</v>
      </c>
      <c r="AM1753" s="260" t="str">
        <f t="shared" si="228"/>
        <v>нет</v>
      </c>
      <c r="AN1753" s="260">
        <f t="shared" si="225"/>
        <v>0</v>
      </c>
      <c r="AO1753" s="260" t="e">
        <f t="shared" si="227"/>
        <v>#VALUE!</v>
      </c>
    </row>
    <row r="1754" spans="1:41">
      <c r="A1754" s="264" t="e">
        <f t="shared" si="229"/>
        <v>#VALUE!</v>
      </c>
      <c r="B1754" s="243">
        <v>1751</v>
      </c>
      <c r="C1754" s="244"/>
      <c r="D1754" s="259" t="str">
        <f t="shared" si="222"/>
        <v/>
      </c>
      <c r="E1754" s="236"/>
      <c r="F1754" s="236"/>
      <c r="G1754" s="244"/>
      <c r="H1754" s="259" t="str">
        <f t="shared" si="223"/>
        <v/>
      </c>
      <c r="I1754" s="236"/>
      <c r="J1754" s="236"/>
      <c r="K1754" s="236"/>
      <c r="L1754" s="236"/>
      <c r="M1754" s="311">
        <f t="shared" si="224"/>
        <v>0</v>
      </c>
      <c r="N1754" s="236"/>
      <c r="O1754" s="236"/>
      <c r="P1754" s="236"/>
      <c r="Q1754" s="236"/>
      <c r="R1754" s="236"/>
      <c r="S1754" s="236"/>
      <c r="T1754" s="236"/>
      <c r="U1754" s="236"/>
      <c r="V1754" s="236"/>
      <c r="W1754" s="236"/>
      <c r="X1754" s="236"/>
      <c r="Y1754" s="236"/>
      <c r="Z1754" s="236"/>
      <c r="AA1754" s="236"/>
      <c r="AB1754" s="236"/>
      <c r="AC1754" s="236"/>
      <c r="AD1754" s="236"/>
      <c r="AE1754" s="236"/>
      <c r="AF1754" s="236"/>
      <c r="AG1754" s="236"/>
      <c r="AH1754" s="236"/>
      <c r="AI1754" s="236"/>
      <c r="AJ1754" s="236"/>
      <c r="AK1754" s="236"/>
      <c r="AL1754" s="260" t="str">
        <f t="shared" si="226"/>
        <v>нет</v>
      </c>
      <c r="AM1754" s="260" t="str">
        <f t="shared" si="228"/>
        <v>нет</v>
      </c>
      <c r="AN1754" s="260">
        <f t="shared" si="225"/>
        <v>0</v>
      </c>
      <c r="AO1754" s="260" t="e">
        <f t="shared" si="227"/>
        <v>#VALUE!</v>
      </c>
    </row>
    <row r="1755" spans="1:41">
      <c r="A1755" s="264" t="e">
        <f t="shared" si="229"/>
        <v>#VALUE!</v>
      </c>
      <c r="B1755" s="243">
        <v>1752</v>
      </c>
      <c r="C1755" s="244"/>
      <c r="D1755" s="259" t="str">
        <f t="shared" si="222"/>
        <v/>
      </c>
      <c r="E1755" s="236"/>
      <c r="F1755" s="236"/>
      <c r="G1755" s="244"/>
      <c r="H1755" s="259" t="str">
        <f t="shared" si="223"/>
        <v/>
      </c>
      <c r="I1755" s="236"/>
      <c r="J1755" s="236"/>
      <c r="K1755" s="236"/>
      <c r="L1755" s="236"/>
      <c r="M1755" s="311">
        <f t="shared" si="224"/>
        <v>0</v>
      </c>
      <c r="N1755" s="236"/>
      <c r="O1755" s="236"/>
      <c r="P1755" s="236"/>
      <c r="Q1755" s="236"/>
      <c r="R1755" s="236"/>
      <c r="S1755" s="236"/>
      <c r="T1755" s="236"/>
      <c r="U1755" s="236"/>
      <c r="V1755" s="236"/>
      <c r="W1755" s="236"/>
      <c r="X1755" s="236"/>
      <c r="Y1755" s="236"/>
      <c r="Z1755" s="236"/>
      <c r="AA1755" s="236"/>
      <c r="AB1755" s="236"/>
      <c r="AC1755" s="236"/>
      <c r="AD1755" s="236"/>
      <c r="AE1755" s="236"/>
      <c r="AF1755" s="236"/>
      <c r="AG1755" s="236"/>
      <c r="AH1755" s="236"/>
      <c r="AI1755" s="236"/>
      <c r="AJ1755" s="236"/>
      <c r="AK1755" s="236"/>
      <c r="AL1755" s="260" t="str">
        <f t="shared" si="226"/>
        <v>нет</v>
      </c>
      <c r="AM1755" s="260" t="str">
        <f t="shared" si="228"/>
        <v>нет</v>
      </c>
      <c r="AN1755" s="260">
        <f t="shared" si="225"/>
        <v>0</v>
      </c>
      <c r="AO1755" s="260" t="e">
        <f t="shared" si="227"/>
        <v>#VALUE!</v>
      </c>
    </row>
    <row r="1756" spans="1:41">
      <c r="A1756" s="264" t="e">
        <f t="shared" si="229"/>
        <v>#VALUE!</v>
      </c>
      <c r="B1756" s="243">
        <v>1753</v>
      </c>
      <c r="C1756" s="244"/>
      <c r="D1756" s="259" t="str">
        <f t="shared" si="222"/>
        <v/>
      </c>
      <c r="E1756" s="236"/>
      <c r="F1756" s="236"/>
      <c r="G1756" s="244"/>
      <c r="H1756" s="259" t="str">
        <f t="shared" si="223"/>
        <v/>
      </c>
      <c r="I1756" s="236"/>
      <c r="J1756" s="236"/>
      <c r="K1756" s="236"/>
      <c r="L1756" s="236"/>
      <c r="M1756" s="311">
        <f t="shared" si="224"/>
        <v>0</v>
      </c>
      <c r="N1756" s="236"/>
      <c r="O1756" s="236"/>
      <c r="P1756" s="236"/>
      <c r="Q1756" s="236"/>
      <c r="R1756" s="236"/>
      <c r="S1756" s="236"/>
      <c r="T1756" s="236"/>
      <c r="U1756" s="236"/>
      <c r="V1756" s="236"/>
      <c r="W1756" s="236"/>
      <c r="X1756" s="236"/>
      <c r="Y1756" s="236"/>
      <c r="Z1756" s="236"/>
      <c r="AA1756" s="236"/>
      <c r="AB1756" s="236"/>
      <c r="AC1756" s="236"/>
      <c r="AD1756" s="236"/>
      <c r="AE1756" s="236"/>
      <c r="AF1756" s="236"/>
      <c r="AG1756" s="236"/>
      <c r="AH1756" s="236"/>
      <c r="AI1756" s="236"/>
      <c r="AJ1756" s="236"/>
      <c r="AK1756" s="236"/>
      <c r="AL1756" s="260" t="str">
        <f t="shared" si="226"/>
        <v>нет</v>
      </c>
      <c r="AM1756" s="260" t="str">
        <f t="shared" si="228"/>
        <v>нет</v>
      </c>
      <c r="AN1756" s="260">
        <f t="shared" si="225"/>
        <v>0</v>
      </c>
      <c r="AO1756" s="260" t="e">
        <f t="shared" si="227"/>
        <v>#VALUE!</v>
      </c>
    </row>
    <row r="1757" spans="1:41">
      <c r="A1757" s="264" t="e">
        <f t="shared" si="229"/>
        <v>#VALUE!</v>
      </c>
      <c r="B1757" s="243">
        <v>1754</v>
      </c>
      <c r="C1757" s="244"/>
      <c r="D1757" s="259" t="str">
        <f t="shared" si="222"/>
        <v/>
      </c>
      <c r="E1757" s="236"/>
      <c r="F1757" s="236"/>
      <c r="G1757" s="244"/>
      <c r="H1757" s="259" t="str">
        <f t="shared" si="223"/>
        <v/>
      </c>
      <c r="I1757" s="236"/>
      <c r="J1757" s="236"/>
      <c r="K1757" s="236"/>
      <c r="L1757" s="236"/>
      <c r="M1757" s="311">
        <f t="shared" si="224"/>
        <v>0</v>
      </c>
      <c r="N1757" s="236"/>
      <c r="O1757" s="236"/>
      <c r="P1757" s="236"/>
      <c r="Q1757" s="236"/>
      <c r="R1757" s="236"/>
      <c r="S1757" s="236"/>
      <c r="T1757" s="236"/>
      <c r="U1757" s="236"/>
      <c r="V1757" s="236"/>
      <c r="W1757" s="236"/>
      <c r="X1757" s="236"/>
      <c r="Y1757" s="236"/>
      <c r="Z1757" s="236"/>
      <c r="AA1757" s="236"/>
      <c r="AB1757" s="236"/>
      <c r="AC1757" s="236"/>
      <c r="AD1757" s="236"/>
      <c r="AE1757" s="236"/>
      <c r="AF1757" s="236"/>
      <c r="AG1757" s="236"/>
      <c r="AH1757" s="236"/>
      <c r="AI1757" s="236"/>
      <c r="AJ1757" s="236"/>
      <c r="AK1757" s="236"/>
      <c r="AL1757" s="260" t="str">
        <f t="shared" si="226"/>
        <v>нет</v>
      </c>
      <c r="AM1757" s="260" t="str">
        <f t="shared" si="228"/>
        <v>нет</v>
      </c>
      <c r="AN1757" s="260">
        <f t="shared" si="225"/>
        <v>0</v>
      </c>
      <c r="AO1757" s="260" t="e">
        <f t="shared" si="227"/>
        <v>#VALUE!</v>
      </c>
    </row>
    <row r="1758" spans="1:41">
      <c r="A1758" s="264" t="e">
        <f t="shared" si="229"/>
        <v>#VALUE!</v>
      </c>
      <c r="B1758" s="243">
        <v>1755</v>
      </c>
      <c r="C1758" s="244"/>
      <c r="D1758" s="259" t="str">
        <f t="shared" si="222"/>
        <v/>
      </c>
      <c r="E1758" s="236"/>
      <c r="F1758" s="236"/>
      <c r="G1758" s="244"/>
      <c r="H1758" s="259" t="str">
        <f t="shared" si="223"/>
        <v/>
      </c>
      <c r="I1758" s="236"/>
      <c r="J1758" s="236"/>
      <c r="K1758" s="236"/>
      <c r="L1758" s="236"/>
      <c r="M1758" s="311">
        <f t="shared" si="224"/>
        <v>0</v>
      </c>
      <c r="N1758" s="236"/>
      <c r="O1758" s="236"/>
      <c r="P1758" s="236"/>
      <c r="Q1758" s="236"/>
      <c r="R1758" s="236"/>
      <c r="S1758" s="236"/>
      <c r="T1758" s="236"/>
      <c r="U1758" s="236"/>
      <c r="V1758" s="236"/>
      <c r="W1758" s="236"/>
      <c r="X1758" s="236"/>
      <c r="Y1758" s="236"/>
      <c r="Z1758" s="236"/>
      <c r="AA1758" s="236"/>
      <c r="AB1758" s="236"/>
      <c r="AC1758" s="236"/>
      <c r="AD1758" s="236"/>
      <c r="AE1758" s="236"/>
      <c r="AF1758" s="236"/>
      <c r="AG1758" s="236"/>
      <c r="AH1758" s="236"/>
      <c r="AI1758" s="236"/>
      <c r="AJ1758" s="236"/>
      <c r="AK1758" s="236"/>
      <c r="AL1758" s="260" t="str">
        <f t="shared" si="226"/>
        <v>нет</v>
      </c>
      <c r="AM1758" s="260" t="str">
        <f t="shared" si="228"/>
        <v>нет</v>
      </c>
      <c r="AN1758" s="260">
        <f t="shared" si="225"/>
        <v>0</v>
      </c>
      <c r="AO1758" s="260" t="e">
        <f t="shared" si="227"/>
        <v>#VALUE!</v>
      </c>
    </row>
    <row r="1759" spans="1:41">
      <c r="A1759" s="264" t="e">
        <f t="shared" si="229"/>
        <v>#VALUE!</v>
      </c>
      <c r="B1759" s="243">
        <v>1756</v>
      </c>
      <c r="C1759" s="244"/>
      <c r="D1759" s="259" t="str">
        <f t="shared" si="222"/>
        <v/>
      </c>
      <c r="E1759" s="236"/>
      <c r="F1759" s="236"/>
      <c r="G1759" s="244"/>
      <c r="H1759" s="259" t="str">
        <f t="shared" si="223"/>
        <v/>
      </c>
      <c r="I1759" s="236"/>
      <c r="J1759" s="236"/>
      <c r="K1759" s="236"/>
      <c r="L1759" s="236"/>
      <c r="M1759" s="311">
        <f t="shared" si="224"/>
        <v>0</v>
      </c>
      <c r="N1759" s="236"/>
      <c r="O1759" s="236"/>
      <c r="P1759" s="236"/>
      <c r="Q1759" s="236"/>
      <c r="R1759" s="236"/>
      <c r="S1759" s="236"/>
      <c r="T1759" s="236"/>
      <c r="U1759" s="236"/>
      <c r="V1759" s="236"/>
      <c r="W1759" s="236"/>
      <c r="X1759" s="236"/>
      <c r="Y1759" s="236"/>
      <c r="Z1759" s="236"/>
      <c r="AA1759" s="236"/>
      <c r="AB1759" s="236"/>
      <c r="AC1759" s="236"/>
      <c r="AD1759" s="236"/>
      <c r="AE1759" s="236"/>
      <c r="AF1759" s="236"/>
      <c r="AG1759" s="236"/>
      <c r="AH1759" s="236"/>
      <c r="AI1759" s="236"/>
      <c r="AJ1759" s="236"/>
      <c r="AK1759" s="236"/>
      <c r="AL1759" s="260" t="str">
        <f t="shared" si="226"/>
        <v>нет</v>
      </c>
      <c r="AM1759" s="260" t="str">
        <f t="shared" si="228"/>
        <v>нет</v>
      </c>
      <c r="AN1759" s="260">
        <f t="shared" si="225"/>
        <v>0</v>
      </c>
      <c r="AO1759" s="260" t="e">
        <f t="shared" si="227"/>
        <v>#VALUE!</v>
      </c>
    </row>
    <row r="1760" spans="1:41">
      <c r="A1760" s="264" t="e">
        <f t="shared" si="229"/>
        <v>#VALUE!</v>
      </c>
      <c r="B1760" s="243">
        <v>1757</v>
      </c>
      <c r="C1760" s="244"/>
      <c r="D1760" s="259" t="str">
        <f t="shared" si="222"/>
        <v/>
      </c>
      <c r="E1760" s="236"/>
      <c r="F1760" s="236"/>
      <c r="G1760" s="244"/>
      <c r="H1760" s="259" t="str">
        <f t="shared" si="223"/>
        <v/>
      </c>
      <c r="I1760" s="236"/>
      <c r="J1760" s="236"/>
      <c r="K1760" s="236"/>
      <c r="L1760" s="236"/>
      <c r="M1760" s="311">
        <f t="shared" si="224"/>
        <v>0</v>
      </c>
      <c r="N1760" s="236"/>
      <c r="O1760" s="236"/>
      <c r="P1760" s="236"/>
      <c r="Q1760" s="236"/>
      <c r="R1760" s="236"/>
      <c r="S1760" s="236"/>
      <c r="T1760" s="236"/>
      <c r="U1760" s="236"/>
      <c r="V1760" s="236"/>
      <c r="W1760" s="236"/>
      <c r="X1760" s="236"/>
      <c r="Y1760" s="236"/>
      <c r="Z1760" s="236"/>
      <c r="AA1760" s="236"/>
      <c r="AB1760" s="236"/>
      <c r="AC1760" s="236"/>
      <c r="AD1760" s="236"/>
      <c r="AE1760" s="236"/>
      <c r="AF1760" s="236"/>
      <c r="AG1760" s="236"/>
      <c r="AH1760" s="236"/>
      <c r="AI1760" s="236"/>
      <c r="AJ1760" s="236"/>
      <c r="AK1760" s="236"/>
      <c r="AL1760" s="260" t="str">
        <f t="shared" si="226"/>
        <v>нет</v>
      </c>
      <c r="AM1760" s="260" t="str">
        <f t="shared" si="228"/>
        <v>нет</v>
      </c>
      <c r="AN1760" s="260">
        <f t="shared" si="225"/>
        <v>0</v>
      </c>
      <c r="AO1760" s="260" t="e">
        <f t="shared" si="227"/>
        <v>#VALUE!</v>
      </c>
    </row>
    <row r="1761" spans="1:41">
      <c r="A1761" s="264" t="e">
        <f t="shared" si="229"/>
        <v>#VALUE!</v>
      </c>
      <c r="B1761" s="243">
        <v>1758</v>
      </c>
      <c r="C1761" s="244"/>
      <c r="D1761" s="259" t="str">
        <f t="shared" si="222"/>
        <v/>
      </c>
      <c r="E1761" s="236"/>
      <c r="F1761" s="236"/>
      <c r="G1761" s="244"/>
      <c r="H1761" s="259" t="str">
        <f t="shared" si="223"/>
        <v/>
      </c>
      <c r="I1761" s="236"/>
      <c r="J1761" s="236"/>
      <c r="K1761" s="236"/>
      <c r="L1761" s="236"/>
      <c r="M1761" s="311">
        <f t="shared" si="224"/>
        <v>0</v>
      </c>
      <c r="N1761" s="236"/>
      <c r="O1761" s="236"/>
      <c r="P1761" s="236"/>
      <c r="Q1761" s="236"/>
      <c r="R1761" s="236"/>
      <c r="S1761" s="236"/>
      <c r="T1761" s="236"/>
      <c r="U1761" s="236"/>
      <c r="V1761" s="236"/>
      <c r="W1761" s="236"/>
      <c r="X1761" s="236"/>
      <c r="Y1761" s="236"/>
      <c r="Z1761" s="236"/>
      <c r="AA1761" s="236"/>
      <c r="AB1761" s="236"/>
      <c r="AC1761" s="236"/>
      <c r="AD1761" s="236"/>
      <c r="AE1761" s="236"/>
      <c r="AF1761" s="236"/>
      <c r="AG1761" s="236"/>
      <c r="AH1761" s="236"/>
      <c r="AI1761" s="236"/>
      <c r="AJ1761" s="236"/>
      <c r="AK1761" s="236"/>
      <c r="AL1761" s="260" t="str">
        <f t="shared" si="226"/>
        <v>нет</v>
      </c>
      <c r="AM1761" s="260" t="str">
        <f t="shared" si="228"/>
        <v>нет</v>
      </c>
      <c r="AN1761" s="260">
        <f t="shared" si="225"/>
        <v>0</v>
      </c>
      <c r="AO1761" s="260" t="e">
        <f t="shared" si="227"/>
        <v>#VALUE!</v>
      </c>
    </row>
    <row r="1762" spans="1:41">
      <c r="A1762" s="264" t="e">
        <f t="shared" si="229"/>
        <v>#VALUE!</v>
      </c>
      <c r="B1762" s="243">
        <v>1759</v>
      </c>
      <c r="C1762" s="244"/>
      <c r="D1762" s="259" t="str">
        <f t="shared" si="222"/>
        <v/>
      </c>
      <c r="E1762" s="236"/>
      <c r="F1762" s="236"/>
      <c r="G1762" s="244"/>
      <c r="H1762" s="259" t="str">
        <f t="shared" si="223"/>
        <v/>
      </c>
      <c r="I1762" s="236"/>
      <c r="J1762" s="236"/>
      <c r="K1762" s="236"/>
      <c r="L1762" s="236"/>
      <c r="M1762" s="311">
        <f t="shared" si="224"/>
        <v>0</v>
      </c>
      <c r="N1762" s="236"/>
      <c r="O1762" s="236"/>
      <c r="P1762" s="236"/>
      <c r="Q1762" s="236"/>
      <c r="R1762" s="236"/>
      <c r="S1762" s="236"/>
      <c r="T1762" s="236"/>
      <c r="U1762" s="236"/>
      <c r="V1762" s="236"/>
      <c r="W1762" s="236"/>
      <c r="X1762" s="236"/>
      <c r="Y1762" s="236"/>
      <c r="Z1762" s="236"/>
      <c r="AA1762" s="236"/>
      <c r="AB1762" s="236"/>
      <c r="AC1762" s="236"/>
      <c r="AD1762" s="236"/>
      <c r="AE1762" s="236"/>
      <c r="AF1762" s="236"/>
      <c r="AG1762" s="236"/>
      <c r="AH1762" s="236"/>
      <c r="AI1762" s="236"/>
      <c r="AJ1762" s="236"/>
      <c r="AK1762" s="236"/>
      <c r="AL1762" s="260" t="str">
        <f t="shared" si="226"/>
        <v>нет</v>
      </c>
      <c r="AM1762" s="260" t="str">
        <f t="shared" si="228"/>
        <v>нет</v>
      </c>
      <c r="AN1762" s="260">
        <f t="shared" si="225"/>
        <v>0</v>
      </c>
      <c r="AO1762" s="260" t="e">
        <f t="shared" si="227"/>
        <v>#VALUE!</v>
      </c>
    </row>
    <row r="1763" spans="1:41">
      <c r="A1763" s="264" t="e">
        <f t="shared" si="229"/>
        <v>#VALUE!</v>
      </c>
      <c r="B1763" s="243">
        <v>1760</v>
      </c>
      <c r="C1763" s="244"/>
      <c r="D1763" s="259" t="str">
        <f t="shared" si="222"/>
        <v/>
      </c>
      <c r="E1763" s="236"/>
      <c r="F1763" s="236"/>
      <c r="G1763" s="244"/>
      <c r="H1763" s="259" t="str">
        <f t="shared" si="223"/>
        <v/>
      </c>
      <c r="I1763" s="236"/>
      <c r="J1763" s="236"/>
      <c r="K1763" s="236"/>
      <c r="L1763" s="236"/>
      <c r="M1763" s="311">
        <f t="shared" si="224"/>
        <v>0</v>
      </c>
      <c r="N1763" s="236"/>
      <c r="O1763" s="236"/>
      <c r="P1763" s="236"/>
      <c r="Q1763" s="236"/>
      <c r="R1763" s="236"/>
      <c r="S1763" s="236"/>
      <c r="T1763" s="236"/>
      <c r="U1763" s="236"/>
      <c r="V1763" s="236"/>
      <c r="W1763" s="236"/>
      <c r="X1763" s="236"/>
      <c r="Y1763" s="236"/>
      <c r="Z1763" s="236"/>
      <c r="AA1763" s="236"/>
      <c r="AB1763" s="236"/>
      <c r="AC1763" s="236"/>
      <c r="AD1763" s="236"/>
      <c r="AE1763" s="236"/>
      <c r="AF1763" s="236"/>
      <c r="AG1763" s="236"/>
      <c r="AH1763" s="236"/>
      <c r="AI1763" s="236"/>
      <c r="AJ1763" s="236"/>
      <c r="AK1763" s="236"/>
      <c r="AL1763" s="260" t="str">
        <f t="shared" si="226"/>
        <v>нет</v>
      </c>
      <c r="AM1763" s="260" t="str">
        <f t="shared" si="228"/>
        <v>нет</v>
      </c>
      <c r="AN1763" s="260">
        <f t="shared" si="225"/>
        <v>0</v>
      </c>
      <c r="AO1763" s="260" t="e">
        <f t="shared" si="227"/>
        <v>#VALUE!</v>
      </c>
    </row>
    <row r="1764" spans="1:41">
      <c r="A1764" s="264" t="e">
        <f t="shared" si="229"/>
        <v>#VALUE!</v>
      </c>
      <c r="B1764" s="243">
        <v>1761</v>
      </c>
      <c r="C1764" s="244"/>
      <c r="D1764" s="259" t="str">
        <f t="shared" si="222"/>
        <v/>
      </c>
      <c r="E1764" s="236"/>
      <c r="F1764" s="236"/>
      <c r="G1764" s="244"/>
      <c r="H1764" s="259" t="str">
        <f t="shared" si="223"/>
        <v/>
      </c>
      <c r="I1764" s="236"/>
      <c r="J1764" s="236"/>
      <c r="K1764" s="236"/>
      <c r="L1764" s="236"/>
      <c r="M1764" s="311">
        <f t="shared" si="224"/>
        <v>0</v>
      </c>
      <c r="N1764" s="236"/>
      <c r="O1764" s="236"/>
      <c r="P1764" s="236"/>
      <c r="Q1764" s="236"/>
      <c r="R1764" s="236"/>
      <c r="S1764" s="236"/>
      <c r="T1764" s="236"/>
      <c r="U1764" s="236"/>
      <c r="V1764" s="236"/>
      <c r="W1764" s="236"/>
      <c r="X1764" s="236"/>
      <c r="Y1764" s="236"/>
      <c r="Z1764" s="236"/>
      <c r="AA1764" s="236"/>
      <c r="AB1764" s="236"/>
      <c r="AC1764" s="236"/>
      <c r="AD1764" s="236"/>
      <c r="AE1764" s="236"/>
      <c r="AF1764" s="236"/>
      <c r="AG1764" s="236"/>
      <c r="AH1764" s="236"/>
      <c r="AI1764" s="236"/>
      <c r="AJ1764" s="236"/>
      <c r="AK1764" s="236"/>
      <c r="AL1764" s="260" t="str">
        <f t="shared" si="226"/>
        <v>нет</v>
      </c>
      <c r="AM1764" s="260" t="str">
        <f t="shared" si="228"/>
        <v>нет</v>
      </c>
      <c r="AN1764" s="260">
        <f t="shared" si="225"/>
        <v>0</v>
      </c>
      <c r="AO1764" s="260" t="e">
        <f t="shared" si="227"/>
        <v>#VALUE!</v>
      </c>
    </row>
    <row r="1765" spans="1:41">
      <c r="A1765" s="264" t="e">
        <f t="shared" si="229"/>
        <v>#VALUE!</v>
      </c>
      <c r="B1765" s="243">
        <v>1762</v>
      </c>
      <c r="C1765" s="244"/>
      <c r="D1765" s="259" t="str">
        <f t="shared" si="222"/>
        <v/>
      </c>
      <c r="E1765" s="236"/>
      <c r="F1765" s="236"/>
      <c r="G1765" s="244"/>
      <c r="H1765" s="259" t="str">
        <f t="shared" si="223"/>
        <v/>
      </c>
      <c r="I1765" s="236"/>
      <c r="J1765" s="236"/>
      <c r="K1765" s="236"/>
      <c r="L1765" s="236"/>
      <c r="M1765" s="311">
        <f t="shared" si="224"/>
        <v>0</v>
      </c>
      <c r="N1765" s="236"/>
      <c r="O1765" s="236"/>
      <c r="P1765" s="236"/>
      <c r="Q1765" s="236"/>
      <c r="R1765" s="236"/>
      <c r="S1765" s="236"/>
      <c r="T1765" s="236"/>
      <c r="U1765" s="236"/>
      <c r="V1765" s="236"/>
      <c r="W1765" s="236"/>
      <c r="X1765" s="236"/>
      <c r="Y1765" s="236"/>
      <c r="Z1765" s="236"/>
      <c r="AA1765" s="236"/>
      <c r="AB1765" s="236"/>
      <c r="AC1765" s="236"/>
      <c r="AD1765" s="236"/>
      <c r="AE1765" s="236"/>
      <c r="AF1765" s="236"/>
      <c r="AG1765" s="236"/>
      <c r="AH1765" s="236"/>
      <c r="AI1765" s="236"/>
      <c r="AJ1765" s="236"/>
      <c r="AK1765" s="236"/>
      <c r="AL1765" s="260" t="str">
        <f t="shared" si="226"/>
        <v>нет</v>
      </c>
      <c r="AM1765" s="260" t="str">
        <f t="shared" si="228"/>
        <v>нет</v>
      </c>
      <c r="AN1765" s="260">
        <f t="shared" si="225"/>
        <v>0</v>
      </c>
      <c r="AO1765" s="260" t="e">
        <f t="shared" si="227"/>
        <v>#VALUE!</v>
      </c>
    </row>
    <row r="1766" spans="1:41">
      <c r="A1766" s="264" t="e">
        <f t="shared" si="229"/>
        <v>#VALUE!</v>
      </c>
      <c r="B1766" s="243">
        <v>1763</v>
      </c>
      <c r="C1766" s="244"/>
      <c r="D1766" s="259" t="str">
        <f t="shared" si="222"/>
        <v/>
      </c>
      <c r="E1766" s="236"/>
      <c r="F1766" s="236"/>
      <c r="G1766" s="244"/>
      <c r="H1766" s="259" t="str">
        <f t="shared" si="223"/>
        <v/>
      </c>
      <c r="I1766" s="236"/>
      <c r="J1766" s="236"/>
      <c r="K1766" s="236"/>
      <c r="L1766" s="236"/>
      <c r="M1766" s="311">
        <f t="shared" si="224"/>
        <v>0</v>
      </c>
      <c r="N1766" s="236"/>
      <c r="O1766" s="236"/>
      <c r="P1766" s="236"/>
      <c r="Q1766" s="236"/>
      <c r="R1766" s="236"/>
      <c r="S1766" s="236"/>
      <c r="T1766" s="236"/>
      <c r="U1766" s="236"/>
      <c r="V1766" s="236"/>
      <c r="W1766" s="236"/>
      <c r="X1766" s="236"/>
      <c r="Y1766" s="236"/>
      <c r="Z1766" s="236"/>
      <c r="AA1766" s="236"/>
      <c r="AB1766" s="236"/>
      <c r="AC1766" s="236"/>
      <c r="AD1766" s="236"/>
      <c r="AE1766" s="236"/>
      <c r="AF1766" s="236"/>
      <c r="AG1766" s="236"/>
      <c r="AH1766" s="236"/>
      <c r="AI1766" s="236"/>
      <c r="AJ1766" s="236"/>
      <c r="AK1766" s="236"/>
      <c r="AL1766" s="260" t="str">
        <f t="shared" si="226"/>
        <v>нет</v>
      </c>
      <c r="AM1766" s="260" t="str">
        <f t="shared" si="228"/>
        <v>нет</v>
      </c>
      <c r="AN1766" s="260">
        <f t="shared" si="225"/>
        <v>0</v>
      </c>
      <c r="AO1766" s="260" t="e">
        <f t="shared" si="227"/>
        <v>#VALUE!</v>
      </c>
    </row>
    <row r="1767" spans="1:41">
      <c r="A1767" s="264" t="e">
        <f t="shared" si="229"/>
        <v>#VALUE!</v>
      </c>
      <c r="B1767" s="243">
        <v>1764</v>
      </c>
      <c r="C1767" s="244"/>
      <c r="D1767" s="259" t="str">
        <f t="shared" si="222"/>
        <v/>
      </c>
      <c r="E1767" s="236"/>
      <c r="F1767" s="236"/>
      <c r="G1767" s="244"/>
      <c r="H1767" s="259" t="str">
        <f t="shared" si="223"/>
        <v/>
      </c>
      <c r="I1767" s="236"/>
      <c r="J1767" s="236"/>
      <c r="K1767" s="236"/>
      <c r="L1767" s="236"/>
      <c r="M1767" s="311">
        <f t="shared" si="224"/>
        <v>0</v>
      </c>
      <c r="N1767" s="236"/>
      <c r="O1767" s="236"/>
      <c r="P1767" s="236"/>
      <c r="Q1767" s="236"/>
      <c r="R1767" s="236"/>
      <c r="S1767" s="236"/>
      <c r="T1767" s="236"/>
      <c r="U1767" s="236"/>
      <c r="V1767" s="236"/>
      <c r="W1767" s="236"/>
      <c r="X1767" s="236"/>
      <c r="Y1767" s="236"/>
      <c r="Z1767" s="236"/>
      <c r="AA1767" s="236"/>
      <c r="AB1767" s="236"/>
      <c r="AC1767" s="236"/>
      <c r="AD1767" s="236"/>
      <c r="AE1767" s="236"/>
      <c r="AF1767" s="236"/>
      <c r="AG1767" s="236"/>
      <c r="AH1767" s="236"/>
      <c r="AI1767" s="236"/>
      <c r="AJ1767" s="236"/>
      <c r="AK1767" s="236"/>
      <c r="AL1767" s="260" t="str">
        <f t="shared" si="226"/>
        <v>нет</v>
      </c>
      <c r="AM1767" s="260" t="str">
        <f t="shared" si="228"/>
        <v>нет</v>
      </c>
      <c r="AN1767" s="260">
        <f t="shared" si="225"/>
        <v>0</v>
      </c>
      <c r="AO1767" s="260" t="e">
        <f t="shared" si="227"/>
        <v>#VALUE!</v>
      </c>
    </row>
    <row r="1768" spans="1:41">
      <c r="A1768" s="264" t="e">
        <f t="shared" si="229"/>
        <v>#VALUE!</v>
      </c>
      <c r="B1768" s="243">
        <v>1765</v>
      </c>
      <c r="C1768" s="244"/>
      <c r="D1768" s="259" t="str">
        <f t="shared" si="222"/>
        <v/>
      </c>
      <c r="E1768" s="236"/>
      <c r="F1768" s="236"/>
      <c r="G1768" s="244"/>
      <c r="H1768" s="259" t="str">
        <f t="shared" si="223"/>
        <v/>
      </c>
      <c r="I1768" s="236"/>
      <c r="J1768" s="236"/>
      <c r="K1768" s="236"/>
      <c r="L1768" s="236"/>
      <c r="M1768" s="311">
        <f t="shared" si="224"/>
        <v>0</v>
      </c>
      <c r="N1768" s="236"/>
      <c r="O1768" s="236"/>
      <c r="P1768" s="236"/>
      <c r="Q1768" s="236"/>
      <c r="R1768" s="236"/>
      <c r="S1768" s="236"/>
      <c r="T1768" s="236"/>
      <c r="U1768" s="236"/>
      <c r="V1768" s="236"/>
      <c r="W1768" s="236"/>
      <c r="X1768" s="236"/>
      <c r="Y1768" s="236"/>
      <c r="Z1768" s="236"/>
      <c r="AA1768" s="236"/>
      <c r="AB1768" s="236"/>
      <c r="AC1768" s="236"/>
      <c r="AD1768" s="236"/>
      <c r="AE1768" s="236"/>
      <c r="AF1768" s="236"/>
      <c r="AG1768" s="236"/>
      <c r="AH1768" s="236"/>
      <c r="AI1768" s="236"/>
      <c r="AJ1768" s="236"/>
      <c r="AK1768" s="236"/>
      <c r="AL1768" s="260" t="str">
        <f t="shared" si="226"/>
        <v>нет</v>
      </c>
      <c r="AM1768" s="260" t="str">
        <f t="shared" si="228"/>
        <v>нет</v>
      </c>
      <c r="AN1768" s="260">
        <f t="shared" si="225"/>
        <v>0</v>
      </c>
      <c r="AO1768" s="260" t="e">
        <f t="shared" si="227"/>
        <v>#VALUE!</v>
      </c>
    </row>
    <row r="1769" spans="1:41">
      <c r="A1769" s="264" t="e">
        <f t="shared" si="229"/>
        <v>#VALUE!</v>
      </c>
      <c r="B1769" s="243">
        <v>1766</v>
      </c>
      <c r="C1769" s="244"/>
      <c r="D1769" s="259" t="str">
        <f t="shared" si="222"/>
        <v/>
      </c>
      <c r="E1769" s="236"/>
      <c r="F1769" s="236"/>
      <c r="G1769" s="244"/>
      <c r="H1769" s="259" t="str">
        <f t="shared" si="223"/>
        <v/>
      </c>
      <c r="I1769" s="236"/>
      <c r="J1769" s="236"/>
      <c r="K1769" s="236"/>
      <c r="L1769" s="236"/>
      <c r="M1769" s="311">
        <f t="shared" si="224"/>
        <v>0</v>
      </c>
      <c r="N1769" s="236"/>
      <c r="O1769" s="236"/>
      <c r="P1769" s="236"/>
      <c r="Q1769" s="236"/>
      <c r="R1769" s="236"/>
      <c r="S1769" s="236"/>
      <c r="T1769" s="236"/>
      <c r="U1769" s="236"/>
      <c r="V1769" s="236"/>
      <c r="W1769" s="236"/>
      <c r="X1769" s="236"/>
      <c r="Y1769" s="236"/>
      <c r="Z1769" s="236"/>
      <c r="AA1769" s="236"/>
      <c r="AB1769" s="236"/>
      <c r="AC1769" s="236"/>
      <c r="AD1769" s="236"/>
      <c r="AE1769" s="236"/>
      <c r="AF1769" s="236"/>
      <c r="AG1769" s="236"/>
      <c r="AH1769" s="236"/>
      <c r="AI1769" s="236"/>
      <c r="AJ1769" s="236"/>
      <c r="AK1769" s="236"/>
      <c r="AL1769" s="260" t="str">
        <f t="shared" si="226"/>
        <v>нет</v>
      </c>
      <c r="AM1769" s="260" t="str">
        <f t="shared" si="228"/>
        <v>нет</v>
      </c>
      <c r="AN1769" s="260">
        <f t="shared" si="225"/>
        <v>0</v>
      </c>
      <c r="AO1769" s="260" t="e">
        <f t="shared" si="227"/>
        <v>#VALUE!</v>
      </c>
    </row>
    <row r="1770" spans="1:41">
      <c r="A1770" s="264" t="e">
        <f t="shared" si="229"/>
        <v>#VALUE!</v>
      </c>
      <c r="B1770" s="243">
        <v>1767</v>
      </c>
      <c r="C1770" s="244"/>
      <c r="D1770" s="259" t="str">
        <f t="shared" si="222"/>
        <v/>
      </c>
      <c r="E1770" s="236"/>
      <c r="F1770" s="236"/>
      <c r="G1770" s="244"/>
      <c r="H1770" s="259" t="str">
        <f t="shared" si="223"/>
        <v/>
      </c>
      <c r="I1770" s="236"/>
      <c r="J1770" s="236"/>
      <c r="K1770" s="236"/>
      <c r="L1770" s="236"/>
      <c r="M1770" s="311">
        <f t="shared" si="224"/>
        <v>0</v>
      </c>
      <c r="N1770" s="236"/>
      <c r="O1770" s="236"/>
      <c r="P1770" s="236"/>
      <c r="Q1770" s="236"/>
      <c r="R1770" s="236"/>
      <c r="S1770" s="236"/>
      <c r="T1770" s="236"/>
      <c r="U1770" s="236"/>
      <c r="V1770" s="236"/>
      <c r="W1770" s="236"/>
      <c r="X1770" s="236"/>
      <c r="Y1770" s="236"/>
      <c r="Z1770" s="236"/>
      <c r="AA1770" s="236"/>
      <c r="AB1770" s="236"/>
      <c r="AC1770" s="236"/>
      <c r="AD1770" s="236"/>
      <c r="AE1770" s="236"/>
      <c r="AF1770" s="236"/>
      <c r="AG1770" s="236"/>
      <c r="AH1770" s="236"/>
      <c r="AI1770" s="236"/>
      <c r="AJ1770" s="236"/>
      <c r="AK1770" s="236"/>
      <c r="AL1770" s="260" t="str">
        <f t="shared" si="226"/>
        <v>нет</v>
      </c>
      <c r="AM1770" s="260" t="str">
        <f t="shared" si="228"/>
        <v>нет</v>
      </c>
      <c r="AN1770" s="260">
        <f t="shared" si="225"/>
        <v>0</v>
      </c>
      <c r="AO1770" s="260" t="e">
        <f t="shared" si="227"/>
        <v>#VALUE!</v>
      </c>
    </row>
    <row r="1771" spans="1:41">
      <c r="A1771" s="264" t="e">
        <f t="shared" si="229"/>
        <v>#VALUE!</v>
      </c>
      <c r="B1771" s="243">
        <v>1768</v>
      </c>
      <c r="C1771" s="244"/>
      <c r="D1771" s="259" t="str">
        <f t="shared" si="222"/>
        <v/>
      </c>
      <c r="E1771" s="236"/>
      <c r="F1771" s="236"/>
      <c r="G1771" s="244"/>
      <c r="H1771" s="259" t="str">
        <f t="shared" si="223"/>
        <v/>
      </c>
      <c r="I1771" s="236"/>
      <c r="J1771" s="236"/>
      <c r="K1771" s="236"/>
      <c r="L1771" s="236"/>
      <c r="M1771" s="311">
        <f t="shared" si="224"/>
        <v>0</v>
      </c>
      <c r="N1771" s="236"/>
      <c r="O1771" s="236"/>
      <c r="P1771" s="236"/>
      <c r="Q1771" s="236"/>
      <c r="R1771" s="236"/>
      <c r="S1771" s="236"/>
      <c r="T1771" s="236"/>
      <c r="U1771" s="236"/>
      <c r="V1771" s="236"/>
      <c r="W1771" s="236"/>
      <c r="X1771" s="236"/>
      <c r="Y1771" s="236"/>
      <c r="Z1771" s="236"/>
      <c r="AA1771" s="236"/>
      <c r="AB1771" s="236"/>
      <c r="AC1771" s="236"/>
      <c r="AD1771" s="236"/>
      <c r="AE1771" s="236"/>
      <c r="AF1771" s="236"/>
      <c r="AG1771" s="236"/>
      <c r="AH1771" s="236"/>
      <c r="AI1771" s="236"/>
      <c r="AJ1771" s="236"/>
      <c r="AK1771" s="236"/>
      <c r="AL1771" s="260" t="str">
        <f t="shared" si="226"/>
        <v>нет</v>
      </c>
      <c r="AM1771" s="260" t="str">
        <f t="shared" si="228"/>
        <v>нет</v>
      </c>
      <c r="AN1771" s="260">
        <f t="shared" si="225"/>
        <v>0</v>
      </c>
      <c r="AO1771" s="260" t="e">
        <f t="shared" si="227"/>
        <v>#VALUE!</v>
      </c>
    </row>
    <row r="1772" spans="1:41">
      <c r="A1772" s="264" t="e">
        <f t="shared" si="229"/>
        <v>#VALUE!</v>
      </c>
      <c r="B1772" s="243">
        <v>1769</v>
      </c>
      <c r="C1772" s="244"/>
      <c r="D1772" s="259" t="str">
        <f t="shared" si="222"/>
        <v/>
      </c>
      <c r="E1772" s="236"/>
      <c r="F1772" s="236"/>
      <c r="G1772" s="244"/>
      <c r="H1772" s="259" t="str">
        <f t="shared" si="223"/>
        <v/>
      </c>
      <c r="I1772" s="236"/>
      <c r="J1772" s="236"/>
      <c r="K1772" s="236"/>
      <c r="L1772" s="236"/>
      <c r="M1772" s="311">
        <f t="shared" si="224"/>
        <v>0</v>
      </c>
      <c r="N1772" s="236"/>
      <c r="O1772" s="236"/>
      <c r="P1772" s="236"/>
      <c r="Q1772" s="236"/>
      <c r="R1772" s="236"/>
      <c r="S1772" s="236"/>
      <c r="T1772" s="236"/>
      <c r="U1772" s="236"/>
      <c r="V1772" s="236"/>
      <c r="W1772" s="236"/>
      <c r="X1772" s="236"/>
      <c r="Y1772" s="236"/>
      <c r="Z1772" s="236"/>
      <c r="AA1772" s="236"/>
      <c r="AB1772" s="236"/>
      <c r="AC1772" s="236"/>
      <c r="AD1772" s="236"/>
      <c r="AE1772" s="236"/>
      <c r="AF1772" s="236"/>
      <c r="AG1772" s="236"/>
      <c r="AH1772" s="236"/>
      <c r="AI1772" s="236"/>
      <c r="AJ1772" s="236"/>
      <c r="AK1772" s="236"/>
      <c r="AL1772" s="260" t="str">
        <f t="shared" si="226"/>
        <v>нет</v>
      </c>
      <c r="AM1772" s="260" t="str">
        <f t="shared" si="228"/>
        <v>нет</v>
      </c>
      <c r="AN1772" s="260">
        <f t="shared" si="225"/>
        <v>0</v>
      </c>
      <c r="AO1772" s="260" t="e">
        <f t="shared" si="227"/>
        <v>#VALUE!</v>
      </c>
    </row>
    <row r="1773" spans="1:41">
      <c r="A1773" s="264" t="e">
        <f t="shared" si="229"/>
        <v>#VALUE!</v>
      </c>
      <c r="B1773" s="243">
        <v>1770</v>
      </c>
      <c r="C1773" s="244"/>
      <c r="D1773" s="259" t="str">
        <f t="shared" si="222"/>
        <v/>
      </c>
      <c r="E1773" s="236"/>
      <c r="F1773" s="236"/>
      <c r="G1773" s="244"/>
      <c r="H1773" s="259" t="str">
        <f t="shared" si="223"/>
        <v/>
      </c>
      <c r="I1773" s="236"/>
      <c r="J1773" s="236"/>
      <c r="K1773" s="236"/>
      <c r="L1773" s="236"/>
      <c r="M1773" s="311">
        <f t="shared" si="224"/>
        <v>0</v>
      </c>
      <c r="N1773" s="236"/>
      <c r="O1773" s="236"/>
      <c r="P1773" s="236"/>
      <c r="Q1773" s="236"/>
      <c r="R1773" s="236"/>
      <c r="S1773" s="236"/>
      <c r="T1773" s="236"/>
      <c r="U1773" s="236"/>
      <c r="V1773" s="236"/>
      <c r="W1773" s="236"/>
      <c r="X1773" s="236"/>
      <c r="Y1773" s="236"/>
      <c r="Z1773" s="236"/>
      <c r="AA1773" s="236"/>
      <c r="AB1773" s="236"/>
      <c r="AC1773" s="236"/>
      <c r="AD1773" s="236"/>
      <c r="AE1773" s="236"/>
      <c r="AF1773" s="236"/>
      <c r="AG1773" s="236"/>
      <c r="AH1773" s="236"/>
      <c r="AI1773" s="236"/>
      <c r="AJ1773" s="236"/>
      <c r="AK1773" s="236"/>
      <c r="AL1773" s="260" t="str">
        <f t="shared" si="226"/>
        <v>нет</v>
      </c>
      <c r="AM1773" s="260" t="str">
        <f t="shared" si="228"/>
        <v>нет</v>
      </c>
      <c r="AN1773" s="260">
        <f t="shared" si="225"/>
        <v>0</v>
      </c>
      <c r="AO1773" s="260" t="e">
        <f t="shared" si="227"/>
        <v>#VALUE!</v>
      </c>
    </row>
    <row r="1774" spans="1:41">
      <c r="A1774" s="264" t="e">
        <f t="shared" si="229"/>
        <v>#VALUE!</v>
      </c>
      <c r="B1774" s="243">
        <v>1771</v>
      </c>
      <c r="C1774" s="244"/>
      <c r="D1774" s="259" t="str">
        <f t="shared" si="222"/>
        <v/>
      </c>
      <c r="E1774" s="236"/>
      <c r="F1774" s="236"/>
      <c r="G1774" s="244"/>
      <c r="H1774" s="259" t="str">
        <f t="shared" si="223"/>
        <v/>
      </c>
      <c r="I1774" s="236"/>
      <c r="J1774" s="236"/>
      <c r="K1774" s="236"/>
      <c r="L1774" s="236"/>
      <c r="M1774" s="311">
        <f t="shared" si="224"/>
        <v>0</v>
      </c>
      <c r="N1774" s="236"/>
      <c r="O1774" s="236"/>
      <c r="P1774" s="236"/>
      <c r="Q1774" s="236"/>
      <c r="R1774" s="236"/>
      <c r="S1774" s="236"/>
      <c r="T1774" s="236"/>
      <c r="U1774" s="236"/>
      <c r="V1774" s="236"/>
      <c r="W1774" s="236"/>
      <c r="X1774" s="236"/>
      <c r="Y1774" s="236"/>
      <c r="Z1774" s="236"/>
      <c r="AA1774" s="236"/>
      <c r="AB1774" s="236"/>
      <c r="AC1774" s="236"/>
      <c r="AD1774" s="236"/>
      <c r="AE1774" s="236"/>
      <c r="AF1774" s="236"/>
      <c r="AG1774" s="236"/>
      <c r="AH1774" s="236"/>
      <c r="AI1774" s="236"/>
      <c r="AJ1774" s="236"/>
      <c r="AK1774" s="236"/>
      <c r="AL1774" s="260" t="str">
        <f t="shared" si="226"/>
        <v>нет</v>
      </c>
      <c r="AM1774" s="260" t="str">
        <f t="shared" si="228"/>
        <v>нет</v>
      </c>
      <c r="AN1774" s="260">
        <f t="shared" si="225"/>
        <v>0</v>
      </c>
      <c r="AO1774" s="260" t="e">
        <f t="shared" si="227"/>
        <v>#VALUE!</v>
      </c>
    </row>
    <row r="1775" spans="1:41">
      <c r="A1775" s="264" t="e">
        <f t="shared" si="229"/>
        <v>#VALUE!</v>
      </c>
      <c r="B1775" s="243">
        <v>1772</v>
      </c>
      <c r="C1775" s="244"/>
      <c r="D1775" s="259" t="str">
        <f t="shared" si="222"/>
        <v/>
      </c>
      <c r="E1775" s="236"/>
      <c r="F1775" s="236"/>
      <c r="G1775" s="244"/>
      <c r="H1775" s="259" t="str">
        <f t="shared" si="223"/>
        <v/>
      </c>
      <c r="I1775" s="236"/>
      <c r="J1775" s="236"/>
      <c r="K1775" s="236"/>
      <c r="L1775" s="236"/>
      <c r="M1775" s="311">
        <f t="shared" si="224"/>
        <v>0</v>
      </c>
      <c r="N1775" s="236"/>
      <c r="O1775" s="236"/>
      <c r="P1775" s="236"/>
      <c r="Q1775" s="236"/>
      <c r="R1775" s="236"/>
      <c r="S1775" s="236"/>
      <c r="T1775" s="236"/>
      <c r="U1775" s="236"/>
      <c r="V1775" s="236"/>
      <c r="W1775" s="236"/>
      <c r="X1775" s="236"/>
      <c r="Y1775" s="236"/>
      <c r="Z1775" s="236"/>
      <c r="AA1775" s="236"/>
      <c r="AB1775" s="236"/>
      <c r="AC1775" s="236"/>
      <c r="AD1775" s="236"/>
      <c r="AE1775" s="236"/>
      <c r="AF1775" s="236"/>
      <c r="AG1775" s="236"/>
      <c r="AH1775" s="236"/>
      <c r="AI1775" s="236"/>
      <c r="AJ1775" s="236"/>
      <c r="AK1775" s="236"/>
      <c r="AL1775" s="260" t="str">
        <f t="shared" si="226"/>
        <v>нет</v>
      </c>
      <c r="AM1775" s="260" t="str">
        <f t="shared" si="228"/>
        <v>нет</v>
      </c>
      <c r="AN1775" s="260">
        <f t="shared" si="225"/>
        <v>0</v>
      </c>
      <c r="AO1775" s="260" t="e">
        <f t="shared" si="227"/>
        <v>#VALUE!</v>
      </c>
    </row>
    <row r="1776" spans="1:41">
      <c r="A1776" s="264" t="e">
        <f t="shared" si="229"/>
        <v>#VALUE!</v>
      </c>
      <c r="B1776" s="243">
        <v>1773</v>
      </c>
      <c r="C1776" s="244"/>
      <c r="D1776" s="259" t="str">
        <f t="shared" si="222"/>
        <v/>
      </c>
      <c r="E1776" s="236"/>
      <c r="F1776" s="236"/>
      <c r="G1776" s="244"/>
      <c r="H1776" s="259" t="str">
        <f t="shared" si="223"/>
        <v/>
      </c>
      <c r="I1776" s="236"/>
      <c r="J1776" s="236"/>
      <c r="K1776" s="236"/>
      <c r="L1776" s="236"/>
      <c r="M1776" s="311">
        <f t="shared" si="224"/>
        <v>0</v>
      </c>
      <c r="N1776" s="236"/>
      <c r="O1776" s="236"/>
      <c r="P1776" s="236"/>
      <c r="Q1776" s="236"/>
      <c r="R1776" s="236"/>
      <c r="S1776" s="236"/>
      <c r="T1776" s="236"/>
      <c r="U1776" s="236"/>
      <c r="V1776" s="236"/>
      <c r="W1776" s="236"/>
      <c r="X1776" s="236"/>
      <c r="Y1776" s="236"/>
      <c r="Z1776" s="236"/>
      <c r="AA1776" s="236"/>
      <c r="AB1776" s="236"/>
      <c r="AC1776" s="236"/>
      <c r="AD1776" s="236"/>
      <c r="AE1776" s="236"/>
      <c r="AF1776" s="236"/>
      <c r="AG1776" s="236"/>
      <c r="AH1776" s="236"/>
      <c r="AI1776" s="236"/>
      <c r="AJ1776" s="236"/>
      <c r="AK1776" s="236"/>
      <c r="AL1776" s="260" t="str">
        <f t="shared" si="226"/>
        <v>нет</v>
      </c>
      <c r="AM1776" s="260" t="str">
        <f t="shared" si="228"/>
        <v>нет</v>
      </c>
      <c r="AN1776" s="260">
        <f t="shared" si="225"/>
        <v>0</v>
      </c>
      <c r="AO1776" s="260" t="e">
        <f t="shared" si="227"/>
        <v>#VALUE!</v>
      </c>
    </row>
    <row r="1777" spans="1:41">
      <c r="A1777" s="264" t="e">
        <f t="shared" si="229"/>
        <v>#VALUE!</v>
      </c>
      <c r="B1777" s="243">
        <v>1774</v>
      </c>
      <c r="C1777" s="244"/>
      <c r="D1777" s="259" t="str">
        <f t="shared" si="222"/>
        <v/>
      </c>
      <c r="E1777" s="236"/>
      <c r="F1777" s="236"/>
      <c r="G1777" s="244"/>
      <c r="H1777" s="259" t="str">
        <f t="shared" si="223"/>
        <v/>
      </c>
      <c r="I1777" s="236"/>
      <c r="J1777" s="236"/>
      <c r="K1777" s="236"/>
      <c r="L1777" s="236"/>
      <c r="M1777" s="311">
        <f t="shared" si="224"/>
        <v>0</v>
      </c>
      <c r="N1777" s="236"/>
      <c r="O1777" s="236"/>
      <c r="P1777" s="236"/>
      <c r="Q1777" s="236"/>
      <c r="R1777" s="236"/>
      <c r="S1777" s="236"/>
      <c r="T1777" s="236"/>
      <c r="U1777" s="236"/>
      <c r="V1777" s="236"/>
      <c r="W1777" s="236"/>
      <c r="X1777" s="236"/>
      <c r="Y1777" s="236"/>
      <c r="Z1777" s="236"/>
      <c r="AA1777" s="236"/>
      <c r="AB1777" s="236"/>
      <c r="AC1777" s="236"/>
      <c r="AD1777" s="236"/>
      <c r="AE1777" s="236"/>
      <c r="AF1777" s="236"/>
      <c r="AG1777" s="236"/>
      <c r="AH1777" s="236"/>
      <c r="AI1777" s="236"/>
      <c r="AJ1777" s="236"/>
      <c r="AK1777" s="236"/>
      <c r="AL1777" s="260" t="str">
        <f t="shared" si="226"/>
        <v>нет</v>
      </c>
      <c r="AM1777" s="260" t="str">
        <f t="shared" si="228"/>
        <v>нет</v>
      </c>
      <c r="AN1777" s="260">
        <f t="shared" si="225"/>
        <v>0</v>
      </c>
      <c r="AO1777" s="260" t="e">
        <f t="shared" si="227"/>
        <v>#VALUE!</v>
      </c>
    </row>
    <row r="1778" spans="1:41">
      <c r="A1778" s="264" t="e">
        <f t="shared" si="229"/>
        <v>#VALUE!</v>
      </c>
      <c r="B1778" s="243">
        <v>1775</v>
      </c>
      <c r="C1778" s="244"/>
      <c r="D1778" s="259" t="str">
        <f t="shared" si="222"/>
        <v/>
      </c>
      <c r="E1778" s="236"/>
      <c r="F1778" s="236"/>
      <c r="G1778" s="244"/>
      <c r="H1778" s="259" t="str">
        <f t="shared" si="223"/>
        <v/>
      </c>
      <c r="I1778" s="236"/>
      <c r="J1778" s="236"/>
      <c r="K1778" s="236"/>
      <c r="L1778" s="236"/>
      <c r="M1778" s="311">
        <f t="shared" si="224"/>
        <v>0</v>
      </c>
      <c r="N1778" s="236"/>
      <c r="O1778" s="236"/>
      <c r="P1778" s="236"/>
      <c r="Q1778" s="236"/>
      <c r="R1778" s="236"/>
      <c r="S1778" s="236"/>
      <c r="T1778" s="236"/>
      <c r="U1778" s="236"/>
      <c r="V1778" s="236"/>
      <c r="W1778" s="236"/>
      <c r="X1778" s="236"/>
      <c r="Y1778" s="236"/>
      <c r="Z1778" s="236"/>
      <c r="AA1778" s="236"/>
      <c r="AB1778" s="236"/>
      <c r="AC1778" s="236"/>
      <c r="AD1778" s="236"/>
      <c r="AE1778" s="236"/>
      <c r="AF1778" s="236"/>
      <c r="AG1778" s="236"/>
      <c r="AH1778" s="236"/>
      <c r="AI1778" s="236"/>
      <c r="AJ1778" s="236"/>
      <c r="AK1778" s="236"/>
      <c r="AL1778" s="260" t="str">
        <f t="shared" si="226"/>
        <v>нет</v>
      </c>
      <c r="AM1778" s="260" t="str">
        <f t="shared" si="228"/>
        <v>нет</v>
      </c>
      <c r="AN1778" s="260">
        <f t="shared" si="225"/>
        <v>0</v>
      </c>
      <c r="AO1778" s="260" t="e">
        <f t="shared" si="227"/>
        <v>#VALUE!</v>
      </c>
    </row>
    <row r="1779" spans="1:41">
      <c r="A1779" s="264" t="e">
        <f t="shared" si="229"/>
        <v>#VALUE!</v>
      </c>
      <c r="B1779" s="243">
        <v>1776</v>
      </c>
      <c r="C1779" s="244"/>
      <c r="D1779" s="259" t="str">
        <f t="shared" si="222"/>
        <v/>
      </c>
      <c r="E1779" s="236"/>
      <c r="F1779" s="236"/>
      <c r="G1779" s="244"/>
      <c r="H1779" s="259" t="str">
        <f t="shared" si="223"/>
        <v/>
      </c>
      <c r="I1779" s="236"/>
      <c r="J1779" s="236"/>
      <c r="K1779" s="236"/>
      <c r="L1779" s="236"/>
      <c r="M1779" s="311">
        <f t="shared" si="224"/>
        <v>0</v>
      </c>
      <c r="N1779" s="236"/>
      <c r="O1779" s="236"/>
      <c r="P1779" s="236"/>
      <c r="Q1779" s="236"/>
      <c r="R1779" s="236"/>
      <c r="S1779" s="236"/>
      <c r="T1779" s="236"/>
      <c r="U1779" s="236"/>
      <c r="V1779" s="236"/>
      <c r="W1779" s="236"/>
      <c r="X1779" s="236"/>
      <c r="Y1779" s="236"/>
      <c r="Z1779" s="236"/>
      <c r="AA1779" s="236"/>
      <c r="AB1779" s="236"/>
      <c r="AC1779" s="236"/>
      <c r="AD1779" s="236"/>
      <c r="AE1779" s="236"/>
      <c r="AF1779" s="236"/>
      <c r="AG1779" s="236"/>
      <c r="AH1779" s="236"/>
      <c r="AI1779" s="236"/>
      <c r="AJ1779" s="236"/>
      <c r="AK1779" s="236"/>
      <c r="AL1779" s="260" t="str">
        <f t="shared" si="226"/>
        <v>нет</v>
      </c>
      <c r="AM1779" s="260" t="str">
        <f t="shared" si="228"/>
        <v>нет</v>
      </c>
      <c r="AN1779" s="260">
        <f t="shared" si="225"/>
        <v>0</v>
      </c>
      <c r="AO1779" s="260" t="e">
        <f t="shared" si="227"/>
        <v>#VALUE!</v>
      </c>
    </row>
    <row r="1780" spans="1:41">
      <c r="A1780" s="264" t="e">
        <f t="shared" si="229"/>
        <v>#VALUE!</v>
      </c>
      <c r="B1780" s="243">
        <v>1777</v>
      </c>
      <c r="C1780" s="244"/>
      <c r="D1780" s="259" t="str">
        <f t="shared" si="222"/>
        <v/>
      </c>
      <c r="E1780" s="236"/>
      <c r="F1780" s="236"/>
      <c r="G1780" s="244"/>
      <c r="H1780" s="259" t="str">
        <f t="shared" si="223"/>
        <v/>
      </c>
      <c r="I1780" s="236"/>
      <c r="J1780" s="236"/>
      <c r="K1780" s="236"/>
      <c r="L1780" s="236"/>
      <c r="M1780" s="311">
        <f t="shared" si="224"/>
        <v>0</v>
      </c>
      <c r="N1780" s="236"/>
      <c r="O1780" s="236"/>
      <c r="P1780" s="236"/>
      <c r="Q1780" s="236"/>
      <c r="R1780" s="236"/>
      <c r="S1780" s="236"/>
      <c r="T1780" s="236"/>
      <c r="U1780" s="236"/>
      <c r="V1780" s="236"/>
      <c r="W1780" s="236"/>
      <c r="X1780" s="236"/>
      <c r="Y1780" s="236"/>
      <c r="Z1780" s="236"/>
      <c r="AA1780" s="236"/>
      <c r="AB1780" s="236"/>
      <c r="AC1780" s="236"/>
      <c r="AD1780" s="236"/>
      <c r="AE1780" s="236"/>
      <c r="AF1780" s="236"/>
      <c r="AG1780" s="236"/>
      <c r="AH1780" s="236"/>
      <c r="AI1780" s="236"/>
      <c r="AJ1780" s="236"/>
      <c r="AK1780" s="236"/>
      <c r="AL1780" s="260" t="str">
        <f t="shared" si="226"/>
        <v>нет</v>
      </c>
      <c r="AM1780" s="260" t="str">
        <f t="shared" si="228"/>
        <v>нет</v>
      </c>
      <c r="AN1780" s="260">
        <f t="shared" si="225"/>
        <v>0</v>
      </c>
      <c r="AO1780" s="260" t="e">
        <f t="shared" si="227"/>
        <v>#VALUE!</v>
      </c>
    </row>
    <row r="1781" spans="1:41">
      <c r="A1781" s="264" t="e">
        <f t="shared" si="229"/>
        <v>#VALUE!</v>
      </c>
      <c r="B1781" s="243">
        <v>1778</v>
      </c>
      <c r="C1781" s="244"/>
      <c r="D1781" s="259" t="str">
        <f t="shared" si="222"/>
        <v/>
      </c>
      <c r="E1781" s="236"/>
      <c r="F1781" s="236"/>
      <c r="G1781" s="244"/>
      <c r="H1781" s="259" t="str">
        <f t="shared" si="223"/>
        <v/>
      </c>
      <c r="I1781" s="236"/>
      <c r="J1781" s="236"/>
      <c r="K1781" s="236"/>
      <c r="L1781" s="236"/>
      <c r="M1781" s="311">
        <f t="shared" si="224"/>
        <v>0</v>
      </c>
      <c r="N1781" s="236"/>
      <c r="O1781" s="236"/>
      <c r="P1781" s="236"/>
      <c r="Q1781" s="236"/>
      <c r="R1781" s="236"/>
      <c r="S1781" s="236"/>
      <c r="T1781" s="236"/>
      <c r="U1781" s="236"/>
      <c r="V1781" s="236"/>
      <c r="W1781" s="236"/>
      <c r="X1781" s="236"/>
      <c r="Y1781" s="236"/>
      <c r="Z1781" s="236"/>
      <c r="AA1781" s="236"/>
      <c r="AB1781" s="236"/>
      <c r="AC1781" s="236"/>
      <c r="AD1781" s="236"/>
      <c r="AE1781" s="236"/>
      <c r="AF1781" s="236"/>
      <c r="AG1781" s="236"/>
      <c r="AH1781" s="236"/>
      <c r="AI1781" s="236"/>
      <c r="AJ1781" s="236"/>
      <c r="AK1781" s="236"/>
      <c r="AL1781" s="260" t="str">
        <f t="shared" si="226"/>
        <v>нет</v>
      </c>
      <c r="AM1781" s="260" t="str">
        <f t="shared" si="228"/>
        <v>нет</v>
      </c>
      <c r="AN1781" s="260">
        <f t="shared" si="225"/>
        <v>0</v>
      </c>
      <c r="AO1781" s="260" t="e">
        <f t="shared" si="227"/>
        <v>#VALUE!</v>
      </c>
    </row>
    <row r="1782" spans="1:41">
      <c r="A1782" s="264" t="e">
        <f t="shared" si="229"/>
        <v>#VALUE!</v>
      </c>
      <c r="B1782" s="243">
        <v>1779</v>
      </c>
      <c r="C1782" s="244"/>
      <c r="D1782" s="259" t="str">
        <f t="shared" si="222"/>
        <v/>
      </c>
      <c r="E1782" s="236"/>
      <c r="F1782" s="236"/>
      <c r="G1782" s="244"/>
      <c r="H1782" s="259" t="str">
        <f t="shared" si="223"/>
        <v/>
      </c>
      <c r="I1782" s="236"/>
      <c r="J1782" s="236"/>
      <c r="K1782" s="236"/>
      <c r="L1782" s="236"/>
      <c r="M1782" s="311">
        <f t="shared" si="224"/>
        <v>0</v>
      </c>
      <c r="N1782" s="236"/>
      <c r="O1782" s="236"/>
      <c r="P1782" s="236"/>
      <c r="Q1782" s="236"/>
      <c r="R1782" s="236"/>
      <c r="S1782" s="236"/>
      <c r="T1782" s="236"/>
      <c r="U1782" s="236"/>
      <c r="V1782" s="236"/>
      <c r="W1782" s="236"/>
      <c r="X1782" s="236"/>
      <c r="Y1782" s="236"/>
      <c r="Z1782" s="236"/>
      <c r="AA1782" s="236"/>
      <c r="AB1782" s="236"/>
      <c r="AC1782" s="236"/>
      <c r="AD1782" s="236"/>
      <c r="AE1782" s="236"/>
      <c r="AF1782" s="236"/>
      <c r="AG1782" s="236"/>
      <c r="AH1782" s="236"/>
      <c r="AI1782" s="236"/>
      <c r="AJ1782" s="236"/>
      <c r="AK1782" s="236"/>
      <c r="AL1782" s="260" t="str">
        <f t="shared" si="226"/>
        <v>нет</v>
      </c>
      <c r="AM1782" s="260" t="str">
        <f t="shared" si="228"/>
        <v>нет</v>
      </c>
      <c r="AN1782" s="260">
        <f t="shared" si="225"/>
        <v>0</v>
      </c>
      <c r="AO1782" s="260" t="e">
        <f t="shared" si="227"/>
        <v>#VALUE!</v>
      </c>
    </row>
    <row r="1783" spans="1:41">
      <c r="A1783" s="264" t="e">
        <f t="shared" si="229"/>
        <v>#VALUE!</v>
      </c>
      <c r="B1783" s="243">
        <v>1780</v>
      </c>
      <c r="C1783" s="244"/>
      <c r="D1783" s="259" t="str">
        <f t="shared" si="222"/>
        <v/>
      </c>
      <c r="E1783" s="236"/>
      <c r="F1783" s="236"/>
      <c r="G1783" s="244"/>
      <c r="H1783" s="259" t="str">
        <f t="shared" si="223"/>
        <v/>
      </c>
      <c r="I1783" s="236"/>
      <c r="J1783" s="236"/>
      <c r="K1783" s="236"/>
      <c r="L1783" s="236"/>
      <c r="M1783" s="311">
        <f t="shared" si="224"/>
        <v>0</v>
      </c>
      <c r="N1783" s="236"/>
      <c r="O1783" s="236"/>
      <c r="P1783" s="236"/>
      <c r="Q1783" s="236"/>
      <c r="R1783" s="236"/>
      <c r="S1783" s="236"/>
      <c r="T1783" s="236"/>
      <c r="U1783" s="236"/>
      <c r="V1783" s="236"/>
      <c r="W1783" s="236"/>
      <c r="X1783" s="236"/>
      <c r="Y1783" s="236"/>
      <c r="Z1783" s="236"/>
      <c r="AA1783" s="236"/>
      <c r="AB1783" s="236"/>
      <c r="AC1783" s="236"/>
      <c r="AD1783" s="236"/>
      <c r="AE1783" s="236"/>
      <c r="AF1783" s="236"/>
      <c r="AG1783" s="236"/>
      <c r="AH1783" s="236"/>
      <c r="AI1783" s="236"/>
      <c r="AJ1783" s="236"/>
      <c r="AK1783" s="236"/>
      <c r="AL1783" s="260" t="str">
        <f t="shared" si="226"/>
        <v>нет</v>
      </c>
      <c r="AM1783" s="260" t="str">
        <f t="shared" si="228"/>
        <v>нет</v>
      </c>
      <c r="AN1783" s="260">
        <f t="shared" si="225"/>
        <v>0</v>
      </c>
      <c r="AO1783" s="260" t="e">
        <f t="shared" si="227"/>
        <v>#VALUE!</v>
      </c>
    </row>
    <row r="1784" spans="1:41">
      <c r="A1784" s="264" t="e">
        <f t="shared" si="229"/>
        <v>#VALUE!</v>
      </c>
      <c r="B1784" s="243">
        <v>1781</v>
      </c>
      <c r="C1784" s="244"/>
      <c r="D1784" s="259" t="str">
        <f t="shared" si="222"/>
        <v/>
      </c>
      <c r="E1784" s="236"/>
      <c r="F1784" s="236"/>
      <c r="G1784" s="244"/>
      <c r="H1784" s="259" t="str">
        <f t="shared" si="223"/>
        <v/>
      </c>
      <c r="I1784" s="236"/>
      <c r="J1784" s="236"/>
      <c r="K1784" s="236"/>
      <c r="L1784" s="236"/>
      <c r="M1784" s="311">
        <f t="shared" si="224"/>
        <v>0</v>
      </c>
      <c r="N1784" s="236"/>
      <c r="O1784" s="236"/>
      <c r="P1784" s="236"/>
      <c r="Q1784" s="236"/>
      <c r="R1784" s="236"/>
      <c r="S1784" s="236"/>
      <c r="T1784" s="236"/>
      <c r="U1784" s="236"/>
      <c r="V1784" s="236"/>
      <c r="W1784" s="236"/>
      <c r="X1784" s="236"/>
      <c r="Y1784" s="236"/>
      <c r="Z1784" s="236"/>
      <c r="AA1784" s="236"/>
      <c r="AB1784" s="236"/>
      <c r="AC1784" s="236"/>
      <c r="AD1784" s="236"/>
      <c r="AE1784" s="236"/>
      <c r="AF1784" s="236"/>
      <c r="AG1784" s="236"/>
      <c r="AH1784" s="236"/>
      <c r="AI1784" s="236"/>
      <c r="AJ1784" s="236"/>
      <c r="AK1784" s="236"/>
      <c r="AL1784" s="260" t="str">
        <f t="shared" si="226"/>
        <v>нет</v>
      </c>
      <c r="AM1784" s="260" t="str">
        <f t="shared" si="228"/>
        <v>нет</v>
      </c>
      <c r="AN1784" s="260">
        <f t="shared" si="225"/>
        <v>0</v>
      </c>
      <c r="AO1784" s="260" t="e">
        <f t="shared" si="227"/>
        <v>#VALUE!</v>
      </c>
    </row>
    <row r="1785" spans="1:41">
      <c r="A1785" s="264" t="e">
        <f t="shared" si="229"/>
        <v>#VALUE!</v>
      </c>
      <c r="B1785" s="243">
        <v>1782</v>
      </c>
      <c r="C1785" s="244"/>
      <c r="D1785" s="259" t="str">
        <f t="shared" si="222"/>
        <v/>
      </c>
      <c r="E1785" s="236"/>
      <c r="F1785" s="236"/>
      <c r="G1785" s="244"/>
      <c r="H1785" s="259" t="str">
        <f t="shared" si="223"/>
        <v/>
      </c>
      <c r="I1785" s="236"/>
      <c r="J1785" s="236"/>
      <c r="K1785" s="236"/>
      <c r="L1785" s="236"/>
      <c r="M1785" s="311">
        <f t="shared" si="224"/>
        <v>0</v>
      </c>
      <c r="N1785" s="236"/>
      <c r="O1785" s="236"/>
      <c r="P1785" s="236"/>
      <c r="Q1785" s="236"/>
      <c r="R1785" s="236"/>
      <c r="S1785" s="236"/>
      <c r="T1785" s="236"/>
      <c r="U1785" s="236"/>
      <c r="V1785" s="236"/>
      <c r="W1785" s="236"/>
      <c r="X1785" s="236"/>
      <c r="Y1785" s="236"/>
      <c r="Z1785" s="236"/>
      <c r="AA1785" s="236"/>
      <c r="AB1785" s="236"/>
      <c r="AC1785" s="236"/>
      <c r="AD1785" s="236"/>
      <c r="AE1785" s="236"/>
      <c r="AF1785" s="236"/>
      <c r="AG1785" s="236"/>
      <c r="AH1785" s="236"/>
      <c r="AI1785" s="236"/>
      <c r="AJ1785" s="236"/>
      <c r="AK1785" s="236"/>
      <c r="AL1785" s="260" t="str">
        <f t="shared" si="226"/>
        <v>нет</v>
      </c>
      <c r="AM1785" s="260" t="str">
        <f t="shared" si="228"/>
        <v>нет</v>
      </c>
      <c r="AN1785" s="260">
        <f t="shared" si="225"/>
        <v>0</v>
      </c>
      <c r="AO1785" s="260" t="e">
        <f t="shared" si="227"/>
        <v>#VALUE!</v>
      </c>
    </row>
    <row r="1786" spans="1:41">
      <c r="A1786" s="264" t="e">
        <f t="shared" si="229"/>
        <v>#VALUE!</v>
      </c>
      <c r="B1786" s="243">
        <v>1783</v>
      </c>
      <c r="C1786" s="244"/>
      <c r="D1786" s="259" t="str">
        <f t="shared" si="222"/>
        <v/>
      </c>
      <c r="E1786" s="236"/>
      <c r="F1786" s="236"/>
      <c r="G1786" s="244"/>
      <c r="H1786" s="259" t="str">
        <f t="shared" si="223"/>
        <v/>
      </c>
      <c r="I1786" s="236"/>
      <c r="J1786" s="236"/>
      <c r="K1786" s="236"/>
      <c r="L1786" s="236"/>
      <c r="M1786" s="311">
        <f t="shared" si="224"/>
        <v>0</v>
      </c>
      <c r="N1786" s="236"/>
      <c r="O1786" s="236"/>
      <c r="P1786" s="236"/>
      <c r="Q1786" s="236"/>
      <c r="R1786" s="236"/>
      <c r="S1786" s="236"/>
      <c r="T1786" s="236"/>
      <c r="U1786" s="236"/>
      <c r="V1786" s="236"/>
      <c r="W1786" s="236"/>
      <c r="X1786" s="236"/>
      <c r="Y1786" s="236"/>
      <c r="Z1786" s="236"/>
      <c r="AA1786" s="236"/>
      <c r="AB1786" s="236"/>
      <c r="AC1786" s="236"/>
      <c r="AD1786" s="236"/>
      <c r="AE1786" s="236"/>
      <c r="AF1786" s="236"/>
      <c r="AG1786" s="236"/>
      <c r="AH1786" s="236"/>
      <c r="AI1786" s="236"/>
      <c r="AJ1786" s="236"/>
      <c r="AK1786" s="236"/>
      <c r="AL1786" s="260" t="str">
        <f t="shared" si="226"/>
        <v>нет</v>
      </c>
      <c r="AM1786" s="260" t="str">
        <f t="shared" si="228"/>
        <v>нет</v>
      </c>
      <c r="AN1786" s="260">
        <f t="shared" si="225"/>
        <v>0</v>
      </c>
      <c r="AO1786" s="260" t="e">
        <f t="shared" si="227"/>
        <v>#VALUE!</v>
      </c>
    </row>
    <row r="1787" spans="1:41">
      <c r="A1787" s="264" t="e">
        <f t="shared" si="229"/>
        <v>#VALUE!</v>
      </c>
      <c r="B1787" s="243">
        <v>1784</v>
      </c>
      <c r="C1787" s="244"/>
      <c r="D1787" s="259" t="str">
        <f t="shared" si="222"/>
        <v/>
      </c>
      <c r="E1787" s="236"/>
      <c r="F1787" s="236"/>
      <c r="G1787" s="244"/>
      <c r="H1787" s="259" t="str">
        <f t="shared" si="223"/>
        <v/>
      </c>
      <c r="I1787" s="236"/>
      <c r="J1787" s="236"/>
      <c r="K1787" s="236"/>
      <c r="L1787" s="236"/>
      <c r="M1787" s="311">
        <f t="shared" si="224"/>
        <v>0</v>
      </c>
      <c r="N1787" s="236"/>
      <c r="O1787" s="236"/>
      <c r="P1787" s="236"/>
      <c r="Q1787" s="236"/>
      <c r="R1787" s="236"/>
      <c r="S1787" s="236"/>
      <c r="T1787" s="236"/>
      <c r="U1787" s="236"/>
      <c r="V1787" s="236"/>
      <c r="W1787" s="236"/>
      <c r="X1787" s="236"/>
      <c r="Y1787" s="236"/>
      <c r="Z1787" s="236"/>
      <c r="AA1787" s="236"/>
      <c r="AB1787" s="236"/>
      <c r="AC1787" s="236"/>
      <c r="AD1787" s="236"/>
      <c r="AE1787" s="236"/>
      <c r="AF1787" s="236"/>
      <c r="AG1787" s="236"/>
      <c r="AH1787" s="236"/>
      <c r="AI1787" s="236"/>
      <c r="AJ1787" s="236"/>
      <c r="AK1787" s="236"/>
      <c r="AL1787" s="260" t="str">
        <f t="shared" si="226"/>
        <v>нет</v>
      </c>
      <c r="AM1787" s="260" t="str">
        <f t="shared" si="228"/>
        <v>нет</v>
      </c>
      <c r="AN1787" s="260">
        <f t="shared" si="225"/>
        <v>0</v>
      </c>
      <c r="AO1787" s="260" t="e">
        <f t="shared" si="227"/>
        <v>#VALUE!</v>
      </c>
    </row>
    <row r="1788" spans="1:41">
      <c r="A1788" s="264" t="e">
        <f t="shared" si="229"/>
        <v>#VALUE!</v>
      </c>
      <c r="B1788" s="243">
        <v>1785</v>
      </c>
      <c r="C1788" s="244"/>
      <c r="D1788" s="259" t="str">
        <f t="shared" si="222"/>
        <v/>
      </c>
      <c r="E1788" s="236"/>
      <c r="F1788" s="236"/>
      <c r="G1788" s="244"/>
      <c r="H1788" s="259" t="str">
        <f t="shared" si="223"/>
        <v/>
      </c>
      <c r="I1788" s="236"/>
      <c r="J1788" s="236"/>
      <c r="K1788" s="236"/>
      <c r="L1788" s="236"/>
      <c r="M1788" s="311">
        <f t="shared" si="224"/>
        <v>0</v>
      </c>
      <c r="N1788" s="236"/>
      <c r="O1788" s="236"/>
      <c r="P1788" s="236"/>
      <c r="Q1788" s="236"/>
      <c r="R1788" s="236"/>
      <c r="S1788" s="236"/>
      <c r="T1788" s="236"/>
      <c r="U1788" s="236"/>
      <c r="V1788" s="236"/>
      <c r="W1788" s="236"/>
      <c r="X1788" s="236"/>
      <c r="Y1788" s="236"/>
      <c r="Z1788" s="236"/>
      <c r="AA1788" s="236"/>
      <c r="AB1788" s="236"/>
      <c r="AC1788" s="236"/>
      <c r="AD1788" s="236"/>
      <c r="AE1788" s="236"/>
      <c r="AF1788" s="236"/>
      <c r="AG1788" s="236"/>
      <c r="AH1788" s="236"/>
      <c r="AI1788" s="236"/>
      <c r="AJ1788" s="236"/>
      <c r="AK1788" s="236"/>
      <c r="AL1788" s="260" t="str">
        <f t="shared" si="226"/>
        <v>нет</v>
      </c>
      <c r="AM1788" s="260" t="str">
        <f t="shared" si="228"/>
        <v>нет</v>
      </c>
      <c r="AN1788" s="260">
        <f t="shared" si="225"/>
        <v>0</v>
      </c>
      <c r="AO1788" s="260" t="e">
        <f t="shared" si="227"/>
        <v>#VALUE!</v>
      </c>
    </row>
    <row r="1789" spans="1:41">
      <c r="A1789" s="264" t="e">
        <f t="shared" si="229"/>
        <v>#VALUE!</v>
      </c>
      <c r="B1789" s="243">
        <v>1786</v>
      </c>
      <c r="C1789" s="244"/>
      <c r="D1789" s="259" t="str">
        <f t="shared" si="222"/>
        <v/>
      </c>
      <c r="E1789" s="236"/>
      <c r="F1789" s="236"/>
      <c r="G1789" s="244"/>
      <c r="H1789" s="259" t="str">
        <f t="shared" si="223"/>
        <v/>
      </c>
      <c r="I1789" s="236"/>
      <c r="J1789" s="236"/>
      <c r="K1789" s="236"/>
      <c r="L1789" s="236"/>
      <c r="M1789" s="311">
        <f t="shared" si="224"/>
        <v>0</v>
      </c>
      <c r="N1789" s="236"/>
      <c r="O1789" s="236"/>
      <c r="P1789" s="236"/>
      <c r="Q1789" s="236"/>
      <c r="R1789" s="236"/>
      <c r="S1789" s="236"/>
      <c r="T1789" s="236"/>
      <c r="U1789" s="236"/>
      <c r="V1789" s="236"/>
      <c r="W1789" s="236"/>
      <c r="X1789" s="236"/>
      <c r="Y1789" s="236"/>
      <c r="Z1789" s="236"/>
      <c r="AA1789" s="236"/>
      <c r="AB1789" s="236"/>
      <c r="AC1789" s="236"/>
      <c r="AD1789" s="236"/>
      <c r="AE1789" s="236"/>
      <c r="AF1789" s="236"/>
      <c r="AG1789" s="236"/>
      <c r="AH1789" s="236"/>
      <c r="AI1789" s="236"/>
      <c r="AJ1789" s="236"/>
      <c r="AK1789" s="236"/>
      <c r="AL1789" s="260" t="str">
        <f t="shared" si="226"/>
        <v>нет</v>
      </c>
      <c r="AM1789" s="260" t="str">
        <f t="shared" si="228"/>
        <v>нет</v>
      </c>
      <c r="AN1789" s="260">
        <f t="shared" si="225"/>
        <v>0</v>
      </c>
      <c r="AO1789" s="260" t="e">
        <f t="shared" si="227"/>
        <v>#VALUE!</v>
      </c>
    </row>
    <row r="1790" spans="1:41">
      <c r="A1790" s="264" t="e">
        <f t="shared" si="229"/>
        <v>#VALUE!</v>
      </c>
      <c r="B1790" s="243">
        <v>1787</v>
      </c>
      <c r="C1790" s="244"/>
      <c r="D1790" s="259" t="str">
        <f t="shared" si="222"/>
        <v/>
      </c>
      <c r="E1790" s="236"/>
      <c r="F1790" s="236"/>
      <c r="G1790" s="244"/>
      <c r="H1790" s="259" t="str">
        <f t="shared" si="223"/>
        <v/>
      </c>
      <c r="I1790" s="236"/>
      <c r="J1790" s="236"/>
      <c r="K1790" s="236"/>
      <c r="L1790" s="236"/>
      <c r="M1790" s="311">
        <f t="shared" si="224"/>
        <v>0</v>
      </c>
      <c r="N1790" s="236"/>
      <c r="O1790" s="236"/>
      <c r="P1790" s="236"/>
      <c r="Q1790" s="236"/>
      <c r="R1790" s="236"/>
      <c r="S1790" s="236"/>
      <c r="T1790" s="236"/>
      <c r="U1790" s="236"/>
      <c r="V1790" s="236"/>
      <c r="W1790" s="236"/>
      <c r="X1790" s="236"/>
      <c r="Y1790" s="236"/>
      <c r="Z1790" s="236"/>
      <c r="AA1790" s="236"/>
      <c r="AB1790" s="236"/>
      <c r="AC1790" s="236"/>
      <c r="AD1790" s="236"/>
      <c r="AE1790" s="236"/>
      <c r="AF1790" s="236"/>
      <c r="AG1790" s="236"/>
      <c r="AH1790" s="236"/>
      <c r="AI1790" s="236"/>
      <c r="AJ1790" s="236"/>
      <c r="AK1790" s="236"/>
      <c r="AL1790" s="260" t="str">
        <f t="shared" si="226"/>
        <v>нет</v>
      </c>
      <c r="AM1790" s="260" t="str">
        <f t="shared" si="228"/>
        <v>нет</v>
      </c>
      <c r="AN1790" s="260">
        <f t="shared" si="225"/>
        <v>0</v>
      </c>
      <c r="AO1790" s="260" t="e">
        <f t="shared" si="227"/>
        <v>#VALUE!</v>
      </c>
    </row>
    <row r="1791" spans="1:41">
      <c r="A1791" s="264" t="e">
        <f t="shared" si="229"/>
        <v>#VALUE!</v>
      </c>
      <c r="B1791" s="243">
        <v>1788</v>
      </c>
      <c r="C1791" s="244"/>
      <c r="D1791" s="259" t="str">
        <f t="shared" ref="D1791:D1854" si="230">IFERROR(VLOOKUP(C1791,msu,2,0),"")</f>
        <v/>
      </c>
      <c r="E1791" s="236"/>
      <c r="F1791" s="236"/>
      <c r="G1791" s="244"/>
      <c r="H1791" s="259" t="str">
        <f t="shared" ref="H1791:H1854" si="231">IFERROR(VLOOKUP(G1791,oo,2,0),"")</f>
        <v/>
      </c>
      <c r="I1791" s="236"/>
      <c r="J1791" s="236"/>
      <c r="K1791" s="236"/>
      <c r="L1791" s="236"/>
      <c r="M1791" s="311">
        <f t="shared" ref="M1791:M1854" si="232">COUNTA(N1791:AK1791)</f>
        <v>0</v>
      </c>
      <c r="N1791" s="236"/>
      <c r="O1791" s="236"/>
      <c r="P1791" s="236"/>
      <c r="Q1791" s="236"/>
      <c r="R1791" s="236"/>
      <c r="S1791" s="236"/>
      <c r="T1791" s="236"/>
      <c r="U1791" s="236"/>
      <c r="V1791" s="236"/>
      <c r="W1791" s="236"/>
      <c r="X1791" s="236"/>
      <c r="Y1791" s="236"/>
      <c r="Z1791" s="236"/>
      <c r="AA1791" s="236"/>
      <c r="AB1791" s="236"/>
      <c r="AC1791" s="236"/>
      <c r="AD1791" s="236"/>
      <c r="AE1791" s="236"/>
      <c r="AF1791" s="236"/>
      <c r="AG1791" s="236"/>
      <c r="AH1791" s="236"/>
      <c r="AI1791" s="236"/>
      <c r="AJ1791" s="236"/>
      <c r="AK1791" s="236"/>
      <c r="AL1791" s="260" t="str">
        <f t="shared" si="226"/>
        <v>нет</v>
      </c>
      <c r="AM1791" s="260" t="str">
        <f t="shared" si="228"/>
        <v>нет</v>
      </c>
      <c r="AN1791" s="260">
        <f t="shared" ref="AN1791:AN1854" si="233">COUNTIF(N1791:AK1791,"призер")+COUNTIF(N1791:AK1791,"победитель")</f>
        <v>0</v>
      </c>
      <c r="AO1791" s="260" t="e">
        <f t="shared" si="227"/>
        <v>#VALUE!</v>
      </c>
    </row>
    <row r="1792" spans="1:41">
      <c r="A1792" s="264" t="e">
        <f t="shared" si="229"/>
        <v>#VALUE!</v>
      </c>
      <c r="B1792" s="243">
        <v>1789</v>
      </c>
      <c r="C1792" s="244"/>
      <c r="D1792" s="259" t="str">
        <f t="shared" si="230"/>
        <v/>
      </c>
      <c r="E1792" s="236"/>
      <c r="F1792" s="236"/>
      <c r="G1792" s="244"/>
      <c r="H1792" s="259" t="str">
        <f t="shared" si="231"/>
        <v/>
      </c>
      <c r="I1792" s="236"/>
      <c r="J1792" s="236"/>
      <c r="K1792" s="236"/>
      <c r="L1792" s="236"/>
      <c r="M1792" s="311">
        <f t="shared" si="232"/>
        <v>0</v>
      </c>
      <c r="N1792" s="236"/>
      <c r="O1792" s="236"/>
      <c r="P1792" s="236"/>
      <c r="Q1792" s="236"/>
      <c r="R1792" s="236"/>
      <c r="S1792" s="236"/>
      <c r="T1792" s="236"/>
      <c r="U1792" s="236"/>
      <c r="V1792" s="236"/>
      <c r="W1792" s="236"/>
      <c r="X1792" s="236"/>
      <c r="Y1792" s="236"/>
      <c r="Z1792" s="236"/>
      <c r="AA1792" s="236"/>
      <c r="AB1792" s="236"/>
      <c r="AC1792" s="236"/>
      <c r="AD1792" s="236"/>
      <c r="AE1792" s="236"/>
      <c r="AF1792" s="236"/>
      <c r="AG1792" s="236"/>
      <c r="AH1792" s="236"/>
      <c r="AI1792" s="236"/>
      <c r="AJ1792" s="236"/>
      <c r="AK1792" s="236"/>
      <c r="AL1792" s="260" t="str">
        <f t="shared" si="226"/>
        <v>нет</v>
      </c>
      <c r="AM1792" s="260" t="str">
        <f t="shared" si="228"/>
        <v>нет</v>
      </c>
      <c r="AN1792" s="260">
        <f t="shared" si="233"/>
        <v>0</v>
      </c>
      <c r="AO1792" s="260" t="e">
        <f t="shared" si="227"/>
        <v>#VALUE!</v>
      </c>
    </row>
    <row r="1793" spans="1:41">
      <c r="A1793" s="264" t="e">
        <f t="shared" si="229"/>
        <v>#VALUE!</v>
      </c>
      <c r="B1793" s="243">
        <v>1790</v>
      </c>
      <c r="C1793" s="244"/>
      <c r="D1793" s="259" t="str">
        <f t="shared" si="230"/>
        <v/>
      </c>
      <c r="E1793" s="236"/>
      <c r="F1793" s="236"/>
      <c r="G1793" s="244"/>
      <c r="H1793" s="259" t="str">
        <f t="shared" si="231"/>
        <v/>
      </c>
      <c r="I1793" s="236"/>
      <c r="J1793" s="236"/>
      <c r="K1793" s="236"/>
      <c r="L1793" s="236"/>
      <c r="M1793" s="311">
        <f t="shared" si="232"/>
        <v>0</v>
      </c>
      <c r="N1793" s="236"/>
      <c r="O1793" s="236"/>
      <c r="P1793" s="236"/>
      <c r="Q1793" s="236"/>
      <c r="R1793" s="236"/>
      <c r="S1793" s="236"/>
      <c r="T1793" s="236"/>
      <c r="U1793" s="236"/>
      <c r="V1793" s="236"/>
      <c r="W1793" s="236"/>
      <c r="X1793" s="236"/>
      <c r="Y1793" s="236"/>
      <c r="Z1793" s="236"/>
      <c r="AA1793" s="236"/>
      <c r="AB1793" s="236"/>
      <c r="AC1793" s="236"/>
      <c r="AD1793" s="236"/>
      <c r="AE1793" s="236"/>
      <c r="AF1793" s="236"/>
      <c r="AG1793" s="236"/>
      <c r="AH1793" s="236"/>
      <c r="AI1793" s="236"/>
      <c r="AJ1793" s="236"/>
      <c r="AK1793" s="236"/>
      <c r="AL1793" s="260" t="str">
        <f t="shared" si="226"/>
        <v>нет</v>
      </c>
      <c r="AM1793" s="260" t="str">
        <f t="shared" si="228"/>
        <v>нет</v>
      </c>
      <c r="AN1793" s="260">
        <f t="shared" si="233"/>
        <v>0</v>
      </c>
      <c r="AO1793" s="260" t="e">
        <f t="shared" si="227"/>
        <v>#VALUE!</v>
      </c>
    </row>
    <row r="1794" spans="1:41">
      <c r="A1794" s="264" t="e">
        <f t="shared" si="229"/>
        <v>#VALUE!</v>
      </c>
      <c r="B1794" s="243">
        <v>1791</v>
      </c>
      <c r="C1794" s="244"/>
      <c r="D1794" s="259" t="str">
        <f t="shared" si="230"/>
        <v/>
      </c>
      <c r="E1794" s="236"/>
      <c r="F1794" s="236"/>
      <c r="G1794" s="244"/>
      <c r="H1794" s="259" t="str">
        <f t="shared" si="231"/>
        <v/>
      </c>
      <c r="I1794" s="236"/>
      <c r="J1794" s="236"/>
      <c r="K1794" s="236"/>
      <c r="L1794" s="236"/>
      <c r="M1794" s="311">
        <f t="shared" si="232"/>
        <v>0</v>
      </c>
      <c r="N1794" s="236"/>
      <c r="O1794" s="236"/>
      <c r="P1794" s="236"/>
      <c r="Q1794" s="236"/>
      <c r="R1794" s="236"/>
      <c r="S1794" s="236"/>
      <c r="T1794" s="236"/>
      <c r="U1794" s="236"/>
      <c r="V1794" s="236"/>
      <c r="W1794" s="236"/>
      <c r="X1794" s="236"/>
      <c r="Y1794" s="236"/>
      <c r="Z1794" s="236"/>
      <c r="AA1794" s="236"/>
      <c r="AB1794" s="236"/>
      <c r="AC1794" s="236"/>
      <c r="AD1794" s="236"/>
      <c r="AE1794" s="236"/>
      <c r="AF1794" s="236"/>
      <c r="AG1794" s="236"/>
      <c r="AH1794" s="236"/>
      <c r="AI1794" s="236"/>
      <c r="AJ1794" s="236"/>
      <c r="AK1794" s="236"/>
      <c r="AL1794" s="260" t="str">
        <f t="shared" si="226"/>
        <v>нет</v>
      </c>
      <c r="AM1794" s="260" t="str">
        <f t="shared" si="228"/>
        <v>нет</v>
      </c>
      <c r="AN1794" s="260">
        <f t="shared" si="233"/>
        <v>0</v>
      </c>
      <c r="AO1794" s="260" t="e">
        <f t="shared" si="227"/>
        <v>#VALUE!</v>
      </c>
    </row>
    <row r="1795" spans="1:41">
      <c r="A1795" s="264" t="e">
        <f t="shared" si="229"/>
        <v>#VALUE!</v>
      </c>
      <c r="B1795" s="243">
        <v>1792</v>
      </c>
      <c r="C1795" s="244"/>
      <c r="D1795" s="259" t="str">
        <f t="shared" si="230"/>
        <v/>
      </c>
      <c r="E1795" s="236"/>
      <c r="F1795" s="236"/>
      <c r="G1795" s="244"/>
      <c r="H1795" s="259" t="str">
        <f t="shared" si="231"/>
        <v/>
      </c>
      <c r="I1795" s="236"/>
      <c r="J1795" s="236"/>
      <c r="K1795" s="236"/>
      <c r="L1795" s="236"/>
      <c r="M1795" s="311">
        <f t="shared" si="232"/>
        <v>0</v>
      </c>
      <c r="N1795" s="236"/>
      <c r="O1795" s="236"/>
      <c r="P1795" s="236"/>
      <c r="Q1795" s="236"/>
      <c r="R1795" s="236"/>
      <c r="S1795" s="236"/>
      <c r="T1795" s="236"/>
      <c r="U1795" s="236"/>
      <c r="V1795" s="236"/>
      <c r="W1795" s="236"/>
      <c r="X1795" s="236"/>
      <c r="Y1795" s="236"/>
      <c r="Z1795" s="236"/>
      <c r="AA1795" s="236"/>
      <c r="AB1795" s="236"/>
      <c r="AC1795" s="236"/>
      <c r="AD1795" s="236"/>
      <c r="AE1795" s="236"/>
      <c r="AF1795" s="236"/>
      <c r="AG1795" s="236"/>
      <c r="AH1795" s="236"/>
      <c r="AI1795" s="236"/>
      <c r="AJ1795" s="236"/>
      <c r="AK1795" s="236"/>
      <c r="AL1795" s="260" t="str">
        <f t="shared" si="226"/>
        <v>нет</v>
      </c>
      <c r="AM1795" s="260" t="str">
        <f t="shared" si="228"/>
        <v>нет</v>
      </c>
      <c r="AN1795" s="260">
        <f t="shared" si="233"/>
        <v>0</v>
      </c>
      <c r="AO1795" s="260" t="e">
        <f t="shared" si="227"/>
        <v>#VALUE!</v>
      </c>
    </row>
    <row r="1796" spans="1:41">
      <c r="A1796" s="264" t="e">
        <f t="shared" si="229"/>
        <v>#VALUE!</v>
      </c>
      <c r="B1796" s="243">
        <v>1793</v>
      </c>
      <c r="C1796" s="244"/>
      <c r="D1796" s="259" t="str">
        <f t="shared" si="230"/>
        <v/>
      </c>
      <c r="E1796" s="236"/>
      <c r="F1796" s="236"/>
      <c r="G1796" s="244"/>
      <c r="H1796" s="259" t="str">
        <f t="shared" si="231"/>
        <v/>
      </c>
      <c r="I1796" s="236"/>
      <c r="J1796" s="236"/>
      <c r="K1796" s="236"/>
      <c r="L1796" s="236"/>
      <c r="M1796" s="311">
        <f t="shared" si="232"/>
        <v>0</v>
      </c>
      <c r="N1796" s="236"/>
      <c r="O1796" s="236"/>
      <c r="P1796" s="236"/>
      <c r="Q1796" s="236"/>
      <c r="R1796" s="236"/>
      <c r="S1796" s="236"/>
      <c r="T1796" s="236"/>
      <c r="U1796" s="236"/>
      <c r="V1796" s="236"/>
      <c r="W1796" s="236"/>
      <c r="X1796" s="236"/>
      <c r="Y1796" s="236"/>
      <c r="Z1796" s="236"/>
      <c r="AA1796" s="236"/>
      <c r="AB1796" s="236"/>
      <c r="AC1796" s="236"/>
      <c r="AD1796" s="236"/>
      <c r="AE1796" s="236"/>
      <c r="AF1796" s="236"/>
      <c r="AG1796" s="236"/>
      <c r="AH1796" s="236"/>
      <c r="AI1796" s="236"/>
      <c r="AJ1796" s="236"/>
      <c r="AK1796" s="236"/>
      <c r="AL1796" s="260" t="str">
        <f t="shared" si="226"/>
        <v>нет</v>
      </c>
      <c r="AM1796" s="260" t="str">
        <f t="shared" si="228"/>
        <v>нет</v>
      </c>
      <c r="AN1796" s="260">
        <f t="shared" si="233"/>
        <v>0</v>
      </c>
      <c r="AO1796" s="260" t="e">
        <f t="shared" si="227"/>
        <v>#VALUE!</v>
      </c>
    </row>
    <row r="1797" spans="1:41">
      <c r="A1797" s="264" t="e">
        <f t="shared" si="229"/>
        <v>#VALUE!</v>
      </c>
      <c r="B1797" s="243">
        <v>1794</v>
      </c>
      <c r="C1797" s="244"/>
      <c r="D1797" s="259" t="str">
        <f t="shared" si="230"/>
        <v/>
      </c>
      <c r="E1797" s="236"/>
      <c r="F1797" s="236"/>
      <c r="G1797" s="244"/>
      <c r="H1797" s="259" t="str">
        <f t="shared" si="231"/>
        <v/>
      </c>
      <c r="I1797" s="236"/>
      <c r="J1797" s="236"/>
      <c r="K1797" s="236"/>
      <c r="L1797" s="236"/>
      <c r="M1797" s="311">
        <f t="shared" si="232"/>
        <v>0</v>
      </c>
      <c r="N1797" s="236"/>
      <c r="O1797" s="236"/>
      <c r="P1797" s="236"/>
      <c r="Q1797" s="236"/>
      <c r="R1797" s="236"/>
      <c r="S1797" s="236"/>
      <c r="T1797" s="236"/>
      <c r="U1797" s="236"/>
      <c r="V1797" s="236"/>
      <c r="W1797" s="236"/>
      <c r="X1797" s="236"/>
      <c r="Y1797" s="236"/>
      <c r="Z1797" s="236"/>
      <c r="AA1797" s="236"/>
      <c r="AB1797" s="236"/>
      <c r="AC1797" s="236"/>
      <c r="AD1797" s="236"/>
      <c r="AE1797" s="236"/>
      <c r="AF1797" s="236"/>
      <c r="AG1797" s="236"/>
      <c r="AH1797" s="236"/>
      <c r="AI1797" s="236"/>
      <c r="AJ1797" s="236"/>
      <c r="AK1797" s="236"/>
      <c r="AL1797" s="260" t="str">
        <f t="shared" ref="AL1797:AL1860" si="234">IF($I1797&lt;5,"нет",IF($I1797&gt;9,"нет","да"))</f>
        <v>нет</v>
      </c>
      <c r="AM1797" s="260" t="str">
        <f t="shared" si="228"/>
        <v>нет</v>
      </c>
      <c r="AN1797" s="260">
        <f t="shared" si="233"/>
        <v>0</v>
      </c>
      <c r="AO1797" s="260" t="e">
        <f t="shared" ref="AO1797:AO1860" si="235">IF(LEN(G1797)=5,LEFT(G1797,1)+100,LEFT(G1797,2)+100)</f>
        <v>#VALUE!</v>
      </c>
    </row>
    <row r="1798" spans="1:41">
      <c r="A1798" s="264" t="e">
        <f t="shared" si="229"/>
        <v>#VALUE!</v>
      </c>
      <c r="B1798" s="243">
        <v>1795</v>
      </c>
      <c r="C1798" s="244"/>
      <c r="D1798" s="259" t="str">
        <f t="shared" si="230"/>
        <v/>
      </c>
      <c r="E1798" s="236"/>
      <c r="F1798" s="236"/>
      <c r="G1798" s="244"/>
      <c r="H1798" s="259" t="str">
        <f t="shared" si="231"/>
        <v/>
      </c>
      <c r="I1798" s="236"/>
      <c r="J1798" s="236"/>
      <c r="K1798" s="236"/>
      <c r="L1798" s="236"/>
      <c r="M1798" s="311">
        <f t="shared" si="232"/>
        <v>0</v>
      </c>
      <c r="N1798" s="236"/>
      <c r="O1798" s="236"/>
      <c r="P1798" s="236"/>
      <c r="Q1798" s="236"/>
      <c r="R1798" s="236"/>
      <c r="S1798" s="236"/>
      <c r="T1798" s="236"/>
      <c r="U1798" s="236"/>
      <c r="V1798" s="236"/>
      <c r="W1798" s="236"/>
      <c r="X1798" s="236"/>
      <c r="Y1798" s="236"/>
      <c r="Z1798" s="236"/>
      <c r="AA1798" s="236"/>
      <c r="AB1798" s="236"/>
      <c r="AC1798" s="236"/>
      <c r="AD1798" s="236"/>
      <c r="AE1798" s="236"/>
      <c r="AF1798" s="236"/>
      <c r="AG1798" s="236"/>
      <c r="AH1798" s="236"/>
      <c r="AI1798" s="236"/>
      <c r="AJ1798" s="236"/>
      <c r="AK1798" s="236"/>
      <c r="AL1798" s="260" t="str">
        <f t="shared" si="234"/>
        <v>нет</v>
      </c>
      <c r="AM1798" s="260" t="str">
        <f t="shared" ref="AM1798:AM1861" si="236">IF($I1798&lt;=9,"нет","да")</f>
        <v>нет</v>
      </c>
      <c r="AN1798" s="260">
        <f t="shared" si="233"/>
        <v>0</v>
      </c>
      <c r="AO1798" s="260" t="e">
        <f t="shared" si="235"/>
        <v>#VALUE!</v>
      </c>
    </row>
    <row r="1799" spans="1:41">
      <c r="A1799" s="264" t="e">
        <f t="shared" si="229"/>
        <v>#VALUE!</v>
      </c>
      <c r="B1799" s="243">
        <v>1796</v>
      </c>
      <c r="C1799" s="244"/>
      <c r="D1799" s="259" t="str">
        <f t="shared" si="230"/>
        <v/>
      </c>
      <c r="E1799" s="236"/>
      <c r="F1799" s="236"/>
      <c r="G1799" s="244"/>
      <c r="H1799" s="259" t="str">
        <f t="shared" si="231"/>
        <v/>
      </c>
      <c r="I1799" s="236"/>
      <c r="J1799" s="236"/>
      <c r="K1799" s="236"/>
      <c r="L1799" s="236"/>
      <c r="M1799" s="311">
        <f t="shared" si="232"/>
        <v>0</v>
      </c>
      <c r="N1799" s="236"/>
      <c r="O1799" s="236"/>
      <c r="P1799" s="236"/>
      <c r="Q1799" s="236"/>
      <c r="R1799" s="236"/>
      <c r="S1799" s="236"/>
      <c r="T1799" s="236"/>
      <c r="U1799" s="236"/>
      <c r="V1799" s="236"/>
      <c r="W1799" s="236"/>
      <c r="X1799" s="236"/>
      <c r="Y1799" s="236"/>
      <c r="Z1799" s="236"/>
      <c r="AA1799" s="236"/>
      <c r="AB1799" s="236"/>
      <c r="AC1799" s="236"/>
      <c r="AD1799" s="236"/>
      <c r="AE1799" s="236"/>
      <c r="AF1799" s="236"/>
      <c r="AG1799" s="236"/>
      <c r="AH1799" s="236"/>
      <c r="AI1799" s="236"/>
      <c r="AJ1799" s="236"/>
      <c r="AK1799" s="236"/>
      <c r="AL1799" s="260" t="str">
        <f t="shared" si="234"/>
        <v>нет</v>
      </c>
      <c r="AM1799" s="260" t="str">
        <f t="shared" si="236"/>
        <v>нет</v>
      </c>
      <c r="AN1799" s="260">
        <f t="shared" si="233"/>
        <v>0</v>
      </c>
      <c r="AO1799" s="260" t="e">
        <f t="shared" si="235"/>
        <v>#VALUE!</v>
      </c>
    </row>
    <row r="1800" spans="1:41">
      <c r="A1800" s="264" t="e">
        <f t="shared" ref="A1800:A1863" si="237">IF($AO1800=$C1800, "Код_ОО+МСУ_верно", "Требуется проверка кода ОО или МСУ, кроме 101, 102,103")</f>
        <v>#VALUE!</v>
      </c>
      <c r="B1800" s="243">
        <v>1797</v>
      </c>
      <c r="C1800" s="244"/>
      <c r="D1800" s="259" t="str">
        <f t="shared" si="230"/>
        <v/>
      </c>
      <c r="E1800" s="236"/>
      <c r="F1800" s="236"/>
      <c r="G1800" s="244"/>
      <c r="H1800" s="259" t="str">
        <f t="shared" si="231"/>
        <v/>
      </c>
      <c r="I1800" s="236"/>
      <c r="J1800" s="236"/>
      <c r="K1800" s="236"/>
      <c r="L1800" s="236"/>
      <c r="M1800" s="311">
        <f t="shared" si="232"/>
        <v>0</v>
      </c>
      <c r="N1800" s="236"/>
      <c r="O1800" s="236"/>
      <c r="P1800" s="236"/>
      <c r="Q1800" s="236"/>
      <c r="R1800" s="236"/>
      <c r="S1800" s="236"/>
      <c r="T1800" s="236"/>
      <c r="U1800" s="236"/>
      <c r="V1800" s="236"/>
      <c r="W1800" s="236"/>
      <c r="X1800" s="236"/>
      <c r="Y1800" s="236"/>
      <c r="Z1800" s="236"/>
      <c r="AA1800" s="236"/>
      <c r="AB1800" s="236"/>
      <c r="AC1800" s="236"/>
      <c r="AD1800" s="236"/>
      <c r="AE1800" s="236"/>
      <c r="AF1800" s="236"/>
      <c r="AG1800" s="236"/>
      <c r="AH1800" s="236"/>
      <c r="AI1800" s="236"/>
      <c r="AJ1800" s="236"/>
      <c r="AK1800" s="236"/>
      <c r="AL1800" s="260" t="str">
        <f t="shared" si="234"/>
        <v>нет</v>
      </c>
      <c r="AM1800" s="260" t="str">
        <f t="shared" si="236"/>
        <v>нет</v>
      </c>
      <c r="AN1800" s="260">
        <f t="shared" si="233"/>
        <v>0</v>
      </c>
      <c r="AO1800" s="260" t="e">
        <f t="shared" si="235"/>
        <v>#VALUE!</v>
      </c>
    </row>
    <row r="1801" spans="1:41">
      <c r="A1801" s="264" t="e">
        <f t="shared" si="237"/>
        <v>#VALUE!</v>
      </c>
      <c r="B1801" s="243">
        <v>1798</v>
      </c>
      <c r="C1801" s="244"/>
      <c r="D1801" s="259" t="str">
        <f t="shared" si="230"/>
        <v/>
      </c>
      <c r="E1801" s="236"/>
      <c r="F1801" s="236"/>
      <c r="G1801" s="244"/>
      <c r="H1801" s="259" t="str">
        <f t="shared" si="231"/>
        <v/>
      </c>
      <c r="I1801" s="236"/>
      <c r="J1801" s="236"/>
      <c r="K1801" s="236"/>
      <c r="L1801" s="236"/>
      <c r="M1801" s="311">
        <f t="shared" si="232"/>
        <v>0</v>
      </c>
      <c r="N1801" s="236"/>
      <c r="O1801" s="236"/>
      <c r="P1801" s="236"/>
      <c r="Q1801" s="236"/>
      <c r="R1801" s="236"/>
      <c r="S1801" s="236"/>
      <c r="T1801" s="236"/>
      <c r="U1801" s="236"/>
      <c r="V1801" s="236"/>
      <c r="W1801" s="236"/>
      <c r="X1801" s="236"/>
      <c r="Y1801" s="236"/>
      <c r="Z1801" s="236"/>
      <c r="AA1801" s="236"/>
      <c r="AB1801" s="236"/>
      <c r="AC1801" s="236"/>
      <c r="AD1801" s="236"/>
      <c r="AE1801" s="236"/>
      <c r="AF1801" s="236"/>
      <c r="AG1801" s="236"/>
      <c r="AH1801" s="236"/>
      <c r="AI1801" s="236"/>
      <c r="AJ1801" s="236"/>
      <c r="AK1801" s="236"/>
      <c r="AL1801" s="260" t="str">
        <f t="shared" si="234"/>
        <v>нет</v>
      </c>
      <c r="AM1801" s="260" t="str">
        <f t="shared" si="236"/>
        <v>нет</v>
      </c>
      <c r="AN1801" s="260">
        <f t="shared" si="233"/>
        <v>0</v>
      </c>
      <c r="AO1801" s="260" t="e">
        <f t="shared" si="235"/>
        <v>#VALUE!</v>
      </c>
    </row>
    <row r="1802" spans="1:41">
      <c r="A1802" s="264" t="e">
        <f t="shared" si="237"/>
        <v>#VALUE!</v>
      </c>
      <c r="B1802" s="243">
        <v>1799</v>
      </c>
      <c r="C1802" s="244"/>
      <c r="D1802" s="259" t="str">
        <f t="shared" si="230"/>
        <v/>
      </c>
      <c r="E1802" s="236"/>
      <c r="F1802" s="236"/>
      <c r="G1802" s="244"/>
      <c r="H1802" s="259" t="str">
        <f t="shared" si="231"/>
        <v/>
      </c>
      <c r="I1802" s="236"/>
      <c r="J1802" s="236"/>
      <c r="K1802" s="236"/>
      <c r="L1802" s="236"/>
      <c r="M1802" s="311">
        <f t="shared" si="232"/>
        <v>0</v>
      </c>
      <c r="N1802" s="236"/>
      <c r="O1802" s="236"/>
      <c r="P1802" s="236"/>
      <c r="Q1802" s="236"/>
      <c r="R1802" s="236"/>
      <c r="S1802" s="236"/>
      <c r="T1802" s="236"/>
      <c r="U1802" s="236"/>
      <c r="V1802" s="236"/>
      <c r="W1802" s="236"/>
      <c r="X1802" s="236"/>
      <c r="Y1802" s="236"/>
      <c r="Z1802" s="236"/>
      <c r="AA1802" s="236"/>
      <c r="AB1802" s="236"/>
      <c r="AC1802" s="236"/>
      <c r="AD1802" s="236"/>
      <c r="AE1802" s="236"/>
      <c r="AF1802" s="236"/>
      <c r="AG1802" s="236"/>
      <c r="AH1802" s="236"/>
      <c r="AI1802" s="236"/>
      <c r="AJ1802" s="236"/>
      <c r="AK1802" s="236"/>
      <c r="AL1802" s="260" t="str">
        <f t="shared" si="234"/>
        <v>нет</v>
      </c>
      <c r="AM1802" s="260" t="str">
        <f t="shared" si="236"/>
        <v>нет</v>
      </c>
      <c r="AN1802" s="260">
        <f t="shared" si="233"/>
        <v>0</v>
      </c>
      <c r="AO1802" s="260" t="e">
        <f t="shared" si="235"/>
        <v>#VALUE!</v>
      </c>
    </row>
    <row r="1803" spans="1:41">
      <c r="A1803" s="264" t="e">
        <f t="shared" si="237"/>
        <v>#VALUE!</v>
      </c>
      <c r="B1803" s="243">
        <v>1800</v>
      </c>
      <c r="C1803" s="244"/>
      <c r="D1803" s="259" t="str">
        <f t="shared" si="230"/>
        <v/>
      </c>
      <c r="E1803" s="236"/>
      <c r="F1803" s="236"/>
      <c r="G1803" s="244"/>
      <c r="H1803" s="259" t="str">
        <f t="shared" si="231"/>
        <v/>
      </c>
      <c r="I1803" s="236"/>
      <c r="J1803" s="236"/>
      <c r="K1803" s="236"/>
      <c r="L1803" s="236"/>
      <c r="M1803" s="311">
        <f t="shared" si="232"/>
        <v>0</v>
      </c>
      <c r="N1803" s="236"/>
      <c r="O1803" s="236"/>
      <c r="P1803" s="236"/>
      <c r="Q1803" s="236"/>
      <c r="R1803" s="236"/>
      <c r="S1803" s="236"/>
      <c r="T1803" s="236"/>
      <c r="U1803" s="236"/>
      <c r="V1803" s="236"/>
      <c r="W1803" s="236"/>
      <c r="X1803" s="236"/>
      <c r="Y1803" s="236"/>
      <c r="Z1803" s="236"/>
      <c r="AA1803" s="236"/>
      <c r="AB1803" s="236"/>
      <c r="AC1803" s="236"/>
      <c r="AD1803" s="236"/>
      <c r="AE1803" s="236"/>
      <c r="AF1803" s="236"/>
      <c r="AG1803" s="236"/>
      <c r="AH1803" s="236"/>
      <c r="AI1803" s="236"/>
      <c r="AJ1803" s="236"/>
      <c r="AK1803" s="236"/>
      <c r="AL1803" s="260" t="str">
        <f t="shared" si="234"/>
        <v>нет</v>
      </c>
      <c r="AM1803" s="260" t="str">
        <f t="shared" si="236"/>
        <v>нет</v>
      </c>
      <c r="AN1803" s="260">
        <f t="shared" si="233"/>
        <v>0</v>
      </c>
      <c r="AO1803" s="260" t="e">
        <f t="shared" si="235"/>
        <v>#VALUE!</v>
      </c>
    </row>
    <row r="1804" spans="1:41">
      <c r="A1804" s="264" t="e">
        <f t="shared" si="237"/>
        <v>#VALUE!</v>
      </c>
      <c r="B1804" s="243">
        <v>1801</v>
      </c>
      <c r="C1804" s="244"/>
      <c r="D1804" s="259" t="str">
        <f t="shared" si="230"/>
        <v/>
      </c>
      <c r="E1804" s="236"/>
      <c r="F1804" s="236"/>
      <c r="G1804" s="244"/>
      <c r="H1804" s="259" t="str">
        <f t="shared" si="231"/>
        <v/>
      </c>
      <c r="I1804" s="236"/>
      <c r="J1804" s="236"/>
      <c r="K1804" s="236"/>
      <c r="L1804" s="236"/>
      <c r="M1804" s="311">
        <f t="shared" si="232"/>
        <v>0</v>
      </c>
      <c r="N1804" s="236"/>
      <c r="O1804" s="236"/>
      <c r="P1804" s="236"/>
      <c r="Q1804" s="236"/>
      <c r="R1804" s="236"/>
      <c r="S1804" s="236"/>
      <c r="T1804" s="236"/>
      <c r="U1804" s="236"/>
      <c r="V1804" s="236"/>
      <c r="W1804" s="236"/>
      <c r="X1804" s="236"/>
      <c r="Y1804" s="236"/>
      <c r="Z1804" s="236"/>
      <c r="AA1804" s="236"/>
      <c r="AB1804" s="236"/>
      <c r="AC1804" s="236"/>
      <c r="AD1804" s="236"/>
      <c r="AE1804" s="236"/>
      <c r="AF1804" s="236"/>
      <c r="AG1804" s="236"/>
      <c r="AH1804" s="236"/>
      <c r="AI1804" s="236"/>
      <c r="AJ1804" s="236"/>
      <c r="AK1804" s="236"/>
      <c r="AL1804" s="260" t="str">
        <f t="shared" si="234"/>
        <v>нет</v>
      </c>
      <c r="AM1804" s="260" t="str">
        <f t="shared" si="236"/>
        <v>нет</v>
      </c>
      <c r="AN1804" s="260">
        <f t="shared" si="233"/>
        <v>0</v>
      </c>
      <c r="AO1804" s="260" t="e">
        <f t="shared" si="235"/>
        <v>#VALUE!</v>
      </c>
    </row>
    <row r="1805" spans="1:41">
      <c r="A1805" s="264" t="e">
        <f t="shared" si="237"/>
        <v>#VALUE!</v>
      </c>
      <c r="B1805" s="243">
        <v>1802</v>
      </c>
      <c r="C1805" s="244"/>
      <c r="D1805" s="259" t="str">
        <f t="shared" si="230"/>
        <v/>
      </c>
      <c r="E1805" s="236"/>
      <c r="F1805" s="236"/>
      <c r="G1805" s="244"/>
      <c r="H1805" s="259" t="str">
        <f t="shared" si="231"/>
        <v/>
      </c>
      <c r="I1805" s="236"/>
      <c r="J1805" s="236"/>
      <c r="K1805" s="236"/>
      <c r="L1805" s="236"/>
      <c r="M1805" s="311">
        <f t="shared" si="232"/>
        <v>0</v>
      </c>
      <c r="N1805" s="236"/>
      <c r="O1805" s="236"/>
      <c r="P1805" s="236"/>
      <c r="Q1805" s="236"/>
      <c r="R1805" s="236"/>
      <c r="S1805" s="236"/>
      <c r="T1805" s="236"/>
      <c r="U1805" s="236"/>
      <c r="V1805" s="236"/>
      <c r="W1805" s="236"/>
      <c r="X1805" s="236"/>
      <c r="Y1805" s="236"/>
      <c r="Z1805" s="236"/>
      <c r="AA1805" s="236"/>
      <c r="AB1805" s="236"/>
      <c r="AC1805" s="236"/>
      <c r="AD1805" s="236"/>
      <c r="AE1805" s="236"/>
      <c r="AF1805" s="236"/>
      <c r="AG1805" s="236"/>
      <c r="AH1805" s="236"/>
      <c r="AI1805" s="236"/>
      <c r="AJ1805" s="236"/>
      <c r="AK1805" s="236"/>
      <c r="AL1805" s="260" t="str">
        <f t="shared" si="234"/>
        <v>нет</v>
      </c>
      <c r="AM1805" s="260" t="str">
        <f t="shared" si="236"/>
        <v>нет</v>
      </c>
      <c r="AN1805" s="260">
        <f t="shared" si="233"/>
        <v>0</v>
      </c>
      <c r="AO1805" s="260" t="e">
        <f t="shared" si="235"/>
        <v>#VALUE!</v>
      </c>
    </row>
    <row r="1806" spans="1:41">
      <c r="A1806" s="264" t="e">
        <f t="shared" si="237"/>
        <v>#VALUE!</v>
      </c>
      <c r="B1806" s="243">
        <v>1803</v>
      </c>
      <c r="C1806" s="244"/>
      <c r="D1806" s="259" t="str">
        <f t="shared" si="230"/>
        <v/>
      </c>
      <c r="E1806" s="236"/>
      <c r="F1806" s="236"/>
      <c r="G1806" s="244"/>
      <c r="H1806" s="259" t="str">
        <f t="shared" si="231"/>
        <v/>
      </c>
      <c r="I1806" s="236"/>
      <c r="J1806" s="236"/>
      <c r="K1806" s="236"/>
      <c r="L1806" s="236"/>
      <c r="M1806" s="311">
        <f t="shared" si="232"/>
        <v>0</v>
      </c>
      <c r="N1806" s="236"/>
      <c r="O1806" s="236"/>
      <c r="P1806" s="236"/>
      <c r="Q1806" s="236"/>
      <c r="R1806" s="236"/>
      <c r="S1806" s="236"/>
      <c r="T1806" s="236"/>
      <c r="U1806" s="236"/>
      <c r="V1806" s="236"/>
      <c r="W1806" s="236"/>
      <c r="X1806" s="236"/>
      <c r="Y1806" s="236"/>
      <c r="Z1806" s="236"/>
      <c r="AA1806" s="236"/>
      <c r="AB1806" s="236"/>
      <c r="AC1806" s="236"/>
      <c r="AD1806" s="236"/>
      <c r="AE1806" s="236"/>
      <c r="AF1806" s="236"/>
      <c r="AG1806" s="236"/>
      <c r="AH1806" s="236"/>
      <c r="AI1806" s="236"/>
      <c r="AJ1806" s="236"/>
      <c r="AK1806" s="236"/>
      <c r="AL1806" s="260" t="str">
        <f t="shared" si="234"/>
        <v>нет</v>
      </c>
      <c r="AM1806" s="260" t="str">
        <f t="shared" si="236"/>
        <v>нет</v>
      </c>
      <c r="AN1806" s="260">
        <f t="shared" si="233"/>
        <v>0</v>
      </c>
      <c r="AO1806" s="260" t="e">
        <f t="shared" si="235"/>
        <v>#VALUE!</v>
      </c>
    </row>
    <row r="1807" spans="1:41">
      <c r="A1807" s="264" t="e">
        <f t="shared" si="237"/>
        <v>#VALUE!</v>
      </c>
      <c r="B1807" s="243">
        <v>1804</v>
      </c>
      <c r="C1807" s="244"/>
      <c r="D1807" s="259" t="str">
        <f t="shared" si="230"/>
        <v/>
      </c>
      <c r="E1807" s="236"/>
      <c r="F1807" s="236"/>
      <c r="G1807" s="244"/>
      <c r="H1807" s="259" t="str">
        <f t="shared" si="231"/>
        <v/>
      </c>
      <c r="I1807" s="236"/>
      <c r="J1807" s="236"/>
      <c r="K1807" s="236"/>
      <c r="L1807" s="236"/>
      <c r="M1807" s="311">
        <f t="shared" si="232"/>
        <v>0</v>
      </c>
      <c r="N1807" s="236"/>
      <c r="O1807" s="236"/>
      <c r="P1807" s="236"/>
      <c r="Q1807" s="236"/>
      <c r="R1807" s="236"/>
      <c r="S1807" s="236"/>
      <c r="T1807" s="236"/>
      <c r="U1807" s="236"/>
      <c r="V1807" s="236"/>
      <c r="W1807" s="236"/>
      <c r="X1807" s="236"/>
      <c r="Y1807" s="236"/>
      <c r="Z1807" s="236"/>
      <c r="AA1807" s="236"/>
      <c r="AB1807" s="236"/>
      <c r="AC1807" s="236"/>
      <c r="AD1807" s="236"/>
      <c r="AE1807" s="236"/>
      <c r="AF1807" s="236"/>
      <c r="AG1807" s="236"/>
      <c r="AH1807" s="236"/>
      <c r="AI1807" s="236"/>
      <c r="AJ1807" s="236"/>
      <c r="AK1807" s="236"/>
      <c r="AL1807" s="260" t="str">
        <f t="shared" si="234"/>
        <v>нет</v>
      </c>
      <c r="AM1807" s="260" t="str">
        <f t="shared" si="236"/>
        <v>нет</v>
      </c>
      <c r="AN1807" s="260">
        <f t="shared" si="233"/>
        <v>0</v>
      </c>
      <c r="AO1807" s="260" t="e">
        <f t="shared" si="235"/>
        <v>#VALUE!</v>
      </c>
    </row>
    <row r="1808" spans="1:41">
      <c r="A1808" s="264" t="e">
        <f t="shared" si="237"/>
        <v>#VALUE!</v>
      </c>
      <c r="B1808" s="243">
        <v>1805</v>
      </c>
      <c r="C1808" s="244"/>
      <c r="D1808" s="259" t="str">
        <f t="shared" si="230"/>
        <v/>
      </c>
      <c r="E1808" s="236"/>
      <c r="F1808" s="236"/>
      <c r="G1808" s="244"/>
      <c r="H1808" s="259" t="str">
        <f t="shared" si="231"/>
        <v/>
      </c>
      <c r="I1808" s="236"/>
      <c r="J1808" s="236"/>
      <c r="K1808" s="236"/>
      <c r="L1808" s="236"/>
      <c r="M1808" s="311">
        <f t="shared" si="232"/>
        <v>0</v>
      </c>
      <c r="N1808" s="236"/>
      <c r="O1808" s="236"/>
      <c r="P1808" s="236"/>
      <c r="Q1808" s="236"/>
      <c r="R1808" s="236"/>
      <c r="S1808" s="236"/>
      <c r="T1808" s="236"/>
      <c r="U1808" s="236"/>
      <c r="V1808" s="236"/>
      <c r="W1808" s="236"/>
      <c r="X1808" s="236"/>
      <c r="Y1808" s="236"/>
      <c r="Z1808" s="236"/>
      <c r="AA1808" s="236"/>
      <c r="AB1808" s="236"/>
      <c r="AC1808" s="236"/>
      <c r="AD1808" s="236"/>
      <c r="AE1808" s="236"/>
      <c r="AF1808" s="236"/>
      <c r="AG1808" s="236"/>
      <c r="AH1808" s="236"/>
      <c r="AI1808" s="236"/>
      <c r="AJ1808" s="236"/>
      <c r="AK1808" s="236"/>
      <c r="AL1808" s="260" t="str">
        <f t="shared" si="234"/>
        <v>нет</v>
      </c>
      <c r="AM1808" s="260" t="str">
        <f t="shared" si="236"/>
        <v>нет</v>
      </c>
      <c r="AN1808" s="260">
        <f t="shared" si="233"/>
        <v>0</v>
      </c>
      <c r="AO1808" s="260" t="e">
        <f t="shared" si="235"/>
        <v>#VALUE!</v>
      </c>
    </row>
    <row r="1809" spans="1:41">
      <c r="A1809" s="264" t="e">
        <f t="shared" si="237"/>
        <v>#VALUE!</v>
      </c>
      <c r="B1809" s="243">
        <v>1806</v>
      </c>
      <c r="C1809" s="244"/>
      <c r="D1809" s="259" t="str">
        <f t="shared" si="230"/>
        <v/>
      </c>
      <c r="E1809" s="236"/>
      <c r="F1809" s="236"/>
      <c r="G1809" s="244"/>
      <c r="H1809" s="259" t="str">
        <f t="shared" si="231"/>
        <v/>
      </c>
      <c r="I1809" s="236"/>
      <c r="J1809" s="236"/>
      <c r="K1809" s="236"/>
      <c r="L1809" s="236"/>
      <c r="M1809" s="311">
        <f t="shared" si="232"/>
        <v>0</v>
      </c>
      <c r="N1809" s="236"/>
      <c r="O1809" s="236"/>
      <c r="P1809" s="236"/>
      <c r="Q1809" s="236"/>
      <c r="R1809" s="236"/>
      <c r="S1809" s="236"/>
      <c r="T1809" s="236"/>
      <c r="U1809" s="236"/>
      <c r="V1809" s="236"/>
      <c r="W1809" s="236"/>
      <c r="X1809" s="236"/>
      <c r="Y1809" s="236"/>
      <c r="Z1809" s="236"/>
      <c r="AA1809" s="236"/>
      <c r="AB1809" s="236"/>
      <c r="AC1809" s="236"/>
      <c r="AD1809" s="236"/>
      <c r="AE1809" s="236"/>
      <c r="AF1809" s="236"/>
      <c r="AG1809" s="236"/>
      <c r="AH1809" s="236"/>
      <c r="AI1809" s="236"/>
      <c r="AJ1809" s="236"/>
      <c r="AK1809" s="236"/>
      <c r="AL1809" s="260" t="str">
        <f t="shared" si="234"/>
        <v>нет</v>
      </c>
      <c r="AM1809" s="260" t="str">
        <f t="shared" si="236"/>
        <v>нет</v>
      </c>
      <c r="AN1809" s="260">
        <f t="shared" si="233"/>
        <v>0</v>
      </c>
      <c r="AO1809" s="260" t="e">
        <f t="shared" si="235"/>
        <v>#VALUE!</v>
      </c>
    </row>
    <row r="1810" spans="1:41">
      <c r="A1810" s="264" t="e">
        <f t="shared" si="237"/>
        <v>#VALUE!</v>
      </c>
      <c r="B1810" s="243">
        <v>1807</v>
      </c>
      <c r="C1810" s="244"/>
      <c r="D1810" s="259" t="str">
        <f t="shared" si="230"/>
        <v/>
      </c>
      <c r="E1810" s="236"/>
      <c r="F1810" s="236"/>
      <c r="G1810" s="244"/>
      <c r="H1810" s="259" t="str">
        <f t="shared" si="231"/>
        <v/>
      </c>
      <c r="I1810" s="236"/>
      <c r="J1810" s="236"/>
      <c r="K1810" s="236"/>
      <c r="L1810" s="236"/>
      <c r="M1810" s="311">
        <f t="shared" si="232"/>
        <v>0</v>
      </c>
      <c r="N1810" s="236"/>
      <c r="O1810" s="236"/>
      <c r="P1810" s="236"/>
      <c r="Q1810" s="236"/>
      <c r="R1810" s="236"/>
      <c r="S1810" s="236"/>
      <c r="T1810" s="236"/>
      <c r="U1810" s="236"/>
      <c r="V1810" s="236"/>
      <c r="W1810" s="236"/>
      <c r="X1810" s="236"/>
      <c r="Y1810" s="236"/>
      <c r="Z1810" s="236"/>
      <c r="AA1810" s="236"/>
      <c r="AB1810" s="236"/>
      <c r="AC1810" s="236"/>
      <c r="AD1810" s="236"/>
      <c r="AE1810" s="236"/>
      <c r="AF1810" s="236"/>
      <c r="AG1810" s="236"/>
      <c r="AH1810" s="236"/>
      <c r="AI1810" s="236"/>
      <c r="AJ1810" s="236"/>
      <c r="AK1810" s="236"/>
      <c r="AL1810" s="260" t="str">
        <f t="shared" si="234"/>
        <v>нет</v>
      </c>
      <c r="AM1810" s="260" t="str">
        <f t="shared" si="236"/>
        <v>нет</v>
      </c>
      <c r="AN1810" s="260">
        <f t="shared" si="233"/>
        <v>0</v>
      </c>
      <c r="AO1810" s="260" t="e">
        <f t="shared" si="235"/>
        <v>#VALUE!</v>
      </c>
    </row>
    <row r="1811" spans="1:41">
      <c r="A1811" s="264" t="e">
        <f t="shared" si="237"/>
        <v>#VALUE!</v>
      </c>
      <c r="B1811" s="243">
        <v>1808</v>
      </c>
      <c r="C1811" s="244"/>
      <c r="D1811" s="259" t="str">
        <f t="shared" si="230"/>
        <v/>
      </c>
      <c r="E1811" s="236"/>
      <c r="F1811" s="236"/>
      <c r="G1811" s="244"/>
      <c r="H1811" s="259" t="str">
        <f t="shared" si="231"/>
        <v/>
      </c>
      <c r="I1811" s="236"/>
      <c r="J1811" s="236"/>
      <c r="K1811" s="236"/>
      <c r="L1811" s="236"/>
      <c r="M1811" s="311">
        <f t="shared" si="232"/>
        <v>0</v>
      </c>
      <c r="N1811" s="236"/>
      <c r="O1811" s="236"/>
      <c r="P1811" s="236"/>
      <c r="Q1811" s="236"/>
      <c r="R1811" s="236"/>
      <c r="S1811" s="236"/>
      <c r="T1811" s="236"/>
      <c r="U1811" s="236"/>
      <c r="V1811" s="236"/>
      <c r="W1811" s="236"/>
      <c r="X1811" s="236"/>
      <c r="Y1811" s="236"/>
      <c r="Z1811" s="236"/>
      <c r="AA1811" s="236"/>
      <c r="AB1811" s="236"/>
      <c r="AC1811" s="236"/>
      <c r="AD1811" s="236"/>
      <c r="AE1811" s="236"/>
      <c r="AF1811" s="236"/>
      <c r="AG1811" s="236"/>
      <c r="AH1811" s="236"/>
      <c r="AI1811" s="236"/>
      <c r="AJ1811" s="236"/>
      <c r="AK1811" s="236"/>
      <c r="AL1811" s="260" t="str">
        <f t="shared" si="234"/>
        <v>нет</v>
      </c>
      <c r="AM1811" s="260" t="str">
        <f t="shared" si="236"/>
        <v>нет</v>
      </c>
      <c r="AN1811" s="260">
        <f t="shared" si="233"/>
        <v>0</v>
      </c>
      <c r="AO1811" s="260" t="e">
        <f t="shared" si="235"/>
        <v>#VALUE!</v>
      </c>
    </row>
    <row r="1812" spans="1:41">
      <c r="A1812" s="264" t="e">
        <f t="shared" si="237"/>
        <v>#VALUE!</v>
      </c>
      <c r="B1812" s="243">
        <v>1809</v>
      </c>
      <c r="C1812" s="244"/>
      <c r="D1812" s="259" t="str">
        <f t="shared" si="230"/>
        <v/>
      </c>
      <c r="E1812" s="236"/>
      <c r="F1812" s="236"/>
      <c r="G1812" s="244"/>
      <c r="H1812" s="259" t="str">
        <f t="shared" si="231"/>
        <v/>
      </c>
      <c r="I1812" s="236"/>
      <c r="J1812" s="236"/>
      <c r="K1812" s="236"/>
      <c r="L1812" s="236"/>
      <c r="M1812" s="311">
        <f t="shared" si="232"/>
        <v>0</v>
      </c>
      <c r="N1812" s="236"/>
      <c r="O1812" s="236"/>
      <c r="P1812" s="236"/>
      <c r="Q1812" s="236"/>
      <c r="R1812" s="236"/>
      <c r="S1812" s="236"/>
      <c r="T1812" s="236"/>
      <c r="U1812" s="236"/>
      <c r="V1812" s="236"/>
      <c r="W1812" s="236"/>
      <c r="X1812" s="236"/>
      <c r="Y1812" s="236"/>
      <c r="Z1812" s="236"/>
      <c r="AA1812" s="236"/>
      <c r="AB1812" s="236"/>
      <c r="AC1812" s="236"/>
      <c r="AD1812" s="236"/>
      <c r="AE1812" s="236"/>
      <c r="AF1812" s="236"/>
      <c r="AG1812" s="236"/>
      <c r="AH1812" s="236"/>
      <c r="AI1812" s="236"/>
      <c r="AJ1812" s="236"/>
      <c r="AK1812" s="236"/>
      <c r="AL1812" s="260" t="str">
        <f t="shared" si="234"/>
        <v>нет</v>
      </c>
      <c r="AM1812" s="260" t="str">
        <f t="shared" si="236"/>
        <v>нет</v>
      </c>
      <c r="AN1812" s="260">
        <f t="shared" si="233"/>
        <v>0</v>
      </c>
      <c r="AO1812" s="260" t="e">
        <f t="shared" si="235"/>
        <v>#VALUE!</v>
      </c>
    </row>
    <row r="1813" spans="1:41">
      <c r="A1813" s="264" t="e">
        <f t="shared" si="237"/>
        <v>#VALUE!</v>
      </c>
      <c r="B1813" s="243">
        <v>1810</v>
      </c>
      <c r="C1813" s="244"/>
      <c r="D1813" s="259" t="str">
        <f t="shared" si="230"/>
        <v/>
      </c>
      <c r="E1813" s="236"/>
      <c r="F1813" s="236"/>
      <c r="G1813" s="244"/>
      <c r="H1813" s="259" t="str">
        <f t="shared" si="231"/>
        <v/>
      </c>
      <c r="I1813" s="236"/>
      <c r="J1813" s="236"/>
      <c r="K1813" s="236"/>
      <c r="L1813" s="236"/>
      <c r="M1813" s="311">
        <f t="shared" si="232"/>
        <v>0</v>
      </c>
      <c r="N1813" s="236"/>
      <c r="O1813" s="236"/>
      <c r="P1813" s="236"/>
      <c r="Q1813" s="236"/>
      <c r="R1813" s="236"/>
      <c r="S1813" s="236"/>
      <c r="T1813" s="236"/>
      <c r="U1813" s="236"/>
      <c r="V1813" s="236"/>
      <c r="W1813" s="236"/>
      <c r="X1813" s="236"/>
      <c r="Y1813" s="236"/>
      <c r="Z1813" s="236"/>
      <c r="AA1813" s="236"/>
      <c r="AB1813" s="236"/>
      <c r="AC1813" s="236"/>
      <c r="AD1813" s="236"/>
      <c r="AE1813" s="236"/>
      <c r="AF1813" s="236"/>
      <c r="AG1813" s="236"/>
      <c r="AH1813" s="236"/>
      <c r="AI1813" s="236"/>
      <c r="AJ1813" s="236"/>
      <c r="AK1813" s="236"/>
      <c r="AL1813" s="260" t="str">
        <f t="shared" si="234"/>
        <v>нет</v>
      </c>
      <c r="AM1813" s="260" t="str">
        <f t="shared" si="236"/>
        <v>нет</v>
      </c>
      <c r="AN1813" s="260">
        <f t="shared" si="233"/>
        <v>0</v>
      </c>
      <c r="AO1813" s="260" t="e">
        <f t="shared" si="235"/>
        <v>#VALUE!</v>
      </c>
    </row>
    <row r="1814" spans="1:41">
      <c r="A1814" s="264" t="e">
        <f t="shared" si="237"/>
        <v>#VALUE!</v>
      </c>
      <c r="B1814" s="243">
        <v>1811</v>
      </c>
      <c r="C1814" s="244"/>
      <c r="D1814" s="259" t="str">
        <f t="shared" si="230"/>
        <v/>
      </c>
      <c r="E1814" s="236"/>
      <c r="F1814" s="236"/>
      <c r="G1814" s="244"/>
      <c r="H1814" s="259" t="str">
        <f t="shared" si="231"/>
        <v/>
      </c>
      <c r="I1814" s="236"/>
      <c r="J1814" s="236"/>
      <c r="K1814" s="236"/>
      <c r="L1814" s="236"/>
      <c r="M1814" s="311">
        <f t="shared" si="232"/>
        <v>0</v>
      </c>
      <c r="N1814" s="236"/>
      <c r="O1814" s="236"/>
      <c r="P1814" s="236"/>
      <c r="Q1814" s="236"/>
      <c r="R1814" s="236"/>
      <c r="S1814" s="236"/>
      <c r="T1814" s="236"/>
      <c r="U1814" s="236"/>
      <c r="V1814" s="236"/>
      <c r="W1814" s="236"/>
      <c r="X1814" s="236"/>
      <c r="Y1814" s="236"/>
      <c r="Z1814" s="236"/>
      <c r="AA1814" s="236"/>
      <c r="AB1814" s="236"/>
      <c r="AC1814" s="236"/>
      <c r="AD1814" s="236"/>
      <c r="AE1814" s="236"/>
      <c r="AF1814" s="236"/>
      <c r="AG1814" s="236"/>
      <c r="AH1814" s="236"/>
      <c r="AI1814" s="236"/>
      <c r="AJ1814" s="236"/>
      <c r="AK1814" s="236"/>
      <c r="AL1814" s="260" t="str">
        <f t="shared" si="234"/>
        <v>нет</v>
      </c>
      <c r="AM1814" s="260" t="str">
        <f t="shared" si="236"/>
        <v>нет</v>
      </c>
      <c r="AN1814" s="260">
        <f t="shared" si="233"/>
        <v>0</v>
      </c>
      <c r="AO1814" s="260" t="e">
        <f t="shared" si="235"/>
        <v>#VALUE!</v>
      </c>
    </row>
    <row r="1815" spans="1:41">
      <c r="A1815" s="264" t="e">
        <f t="shared" si="237"/>
        <v>#VALUE!</v>
      </c>
      <c r="B1815" s="243">
        <v>1812</v>
      </c>
      <c r="C1815" s="244"/>
      <c r="D1815" s="259" t="str">
        <f t="shared" si="230"/>
        <v/>
      </c>
      <c r="E1815" s="236"/>
      <c r="F1815" s="236"/>
      <c r="G1815" s="244"/>
      <c r="H1815" s="259" t="str">
        <f t="shared" si="231"/>
        <v/>
      </c>
      <c r="I1815" s="236"/>
      <c r="J1815" s="236"/>
      <c r="K1815" s="236"/>
      <c r="L1815" s="236"/>
      <c r="M1815" s="311">
        <f t="shared" si="232"/>
        <v>0</v>
      </c>
      <c r="N1815" s="236"/>
      <c r="O1815" s="236"/>
      <c r="P1815" s="236"/>
      <c r="Q1815" s="236"/>
      <c r="R1815" s="236"/>
      <c r="S1815" s="236"/>
      <c r="T1815" s="236"/>
      <c r="U1815" s="236"/>
      <c r="V1815" s="236"/>
      <c r="W1815" s="236"/>
      <c r="X1815" s="236"/>
      <c r="Y1815" s="236"/>
      <c r="Z1815" s="236"/>
      <c r="AA1815" s="236"/>
      <c r="AB1815" s="236"/>
      <c r="AC1815" s="236"/>
      <c r="AD1815" s="236"/>
      <c r="AE1815" s="236"/>
      <c r="AF1815" s="236"/>
      <c r="AG1815" s="236"/>
      <c r="AH1815" s="236"/>
      <c r="AI1815" s="236"/>
      <c r="AJ1815" s="236"/>
      <c r="AK1815" s="236"/>
      <c r="AL1815" s="260" t="str">
        <f t="shared" si="234"/>
        <v>нет</v>
      </c>
      <c r="AM1815" s="260" t="str">
        <f t="shared" si="236"/>
        <v>нет</v>
      </c>
      <c r="AN1815" s="260">
        <f t="shared" si="233"/>
        <v>0</v>
      </c>
      <c r="AO1815" s="260" t="e">
        <f t="shared" si="235"/>
        <v>#VALUE!</v>
      </c>
    </row>
    <row r="1816" spans="1:41">
      <c r="A1816" s="264" t="e">
        <f t="shared" si="237"/>
        <v>#VALUE!</v>
      </c>
      <c r="B1816" s="243">
        <v>1813</v>
      </c>
      <c r="C1816" s="244"/>
      <c r="D1816" s="259" t="str">
        <f t="shared" si="230"/>
        <v/>
      </c>
      <c r="E1816" s="236"/>
      <c r="F1816" s="236"/>
      <c r="G1816" s="244"/>
      <c r="H1816" s="259" t="str">
        <f t="shared" si="231"/>
        <v/>
      </c>
      <c r="I1816" s="236"/>
      <c r="J1816" s="236"/>
      <c r="K1816" s="236"/>
      <c r="L1816" s="236"/>
      <c r="M1816" s="311">
        <f t="shared" si="232"/>
        <v>0</v>
      </c>
      <c r="N1816" s="236"/>
      <c r="O1816" s="236"/>
      <c r="P1816" s="236"/>
      <c r="Q1816" s="236"/>
      <c r="R1816" s="236"/>
      <c r="S1816" s="236"/>
      <c r="T1816" s="236"/>
      <c r="U1816" s="236"/>
      <c r="V1816" s="236"/>
      <c r="W1816" s="236"/>
      <c r="X1816" s="236"/>
      <c r="Y1816" s="236"/>
      <c r="Z1816" s="236"/>
      <c r="AA1816" s="236"/>
      <c r="AB1816" s="236"/>
      <c r="AC1816" s="236"/>
      <c r="AD1816" s="236"/>
      <c r="AE1816" s="236"/>
      <c r="AF1816" s="236"/>
      <c r="AG1816" s="236"/>
      <c r="AH1816" s="236"/>
      <c r="AI1816" s="236"/>
      <c r="AJ1816" s="236"/>
      <c r="AK1816" s="236"/>
      <c r="AL1816" s="260" t="str">
        <f t="shared" si="234"/>
        <v>нет</v>
      </c>
      <c r="AM1816" s="260" t="str">
        <f t="shared" si="236"/>
        <v>нет</v>
      </c>
      <c r="AN1816" s="260">
        <f t="shared" si="233"/>
        <v>0</v>
      </c>
      <c r="AO1816" s="260" t="e">
        <f t="shared" si="235"/>
        <v>#VALUE!</v>
      </c>
    </row>
    <row r="1817" spans="1:41">
      <c r="A1817" s="264" t="e">
        <f t="shared" si="237"/>
        <v>#VALUE!</v>
      </c>
      <c r="B1817" s="243">
        <v>1814</v>
      </c>
      <c r="C1817" s="244"/>
      <c r="D1817" s="259" t="str">
        <f t="shared" si="230"/>
        <v/>
      </c>
      <c r="E1817" s="236"/>
      <c r="F1817" s="236"/>
      <c r="G1817" s="244"/>
      <c r="H1817" s="259" t="str">
        <f t="shared" si="231"/>
        <v/>
      </c>
      <c r="I1817" s="236"/>
      <c r="J1817" s="236"/>
      <c r="K1817" s="236"/>
      <c r="L1817" s="236"/>
      <c r="M1817" s="311">
        <f t="shared" si="232"/>
        <v>0</v>
      </c>
      <c r="N1817" s="236"/>
      <c r="O1817" s="236"/>
      <c r="P1817" s="236"/>
      <c r="Q1817" s="236"/>
      <c r="R1817" s="236"/>
      <c r="S1817" s="236"/>
      <c r="T1817" s="236"/>
      <c r="U1817" s="236"/>
      <c r="V1817" s="236"/>
      <c r="W1817" s="236"/>
      <c r="X1817" s="236"/>
      <c r="Y1817" s="236"/>
      <c r="Z1817" s="236"/>
      <c r="AA1817" s="236"/>
      <c r="AB1817" s="236"/>
      <c r="AC1817" s="236"/>
      <c r="AD1817" s="236"/>
      <c r="AE1817" s="236"/>
      <c r="AF1817" s="236"/>
      <c r="AG1817" s="236"/>
      <c r="AH1817" s="236"/>
      <c r="AI1817" s="236"/>
      <c r="AJ1817" s="236"/>
      <c r="AK1817" s="236"/>
      <c r="AL1817" s="260" t="str">
        <f t="shared" si="234"/>
        <v>нет</v>
      </c>
      <c r="AM1817" s="260" t="str">
        <f t="shared" si="236"/>
        <v>нет</v>
      </c>
      <c r="AN1817" s="260">
        <f t="shared" si="233"/>
        <v>0</v>
      </c>
      <c r="AO1817" s="260" t="e">
        <f t="shared" si="235"/>
        <v>#VALUE!</v>
      </c>
    </row>
    <row r="1818" spans="1:41">
      <c r="A1818" s="264" t="e">
        <f t="shared" si="237"/>
        <v>#VALUE!</v>
      </c>
      <c r="B1818" s="243">
        <v>1815</v>
      </c>
      <c r="C1818" s="244"/>
      <c r="D1818" s="259" t="str">
        <f t="shared" si="230"/>
        <v/>
      </c>
      <c r="E1818" s="236"/>
      <c r="F1818" s="236"/>
      <c r="G1818" s="244"/>
      <c r="H1818" s="259" t="str">
        <f t="shared" si="231"/>
        <v/>
      </c>
      <c r="I1818" s="236"/>
      <c r="J1818" s="236"/>
      <c r="K1818" s="236"/>
      <c r="L1818" s="236"/>
      <c r="M1818" s="311">
        <f t="shared" si="232"/>
        <v>0</v>
      </c>
      <c r="N1818" s="236"/>
      <c r="O1818" s="236"/>
      <c r="P1818" s="236"/>
      <c r="Q1818" s="236"/>
      <c r="R1818" s="236"/>
      <c r="S1818" s="236"/>
      <c r="T1818" s="236"/>
      <c r="U1818" s="236"/>
      <c r="V1818" s="236"/>
      <c r="W1818" s="236"/>
      <c r="X1818" s="236"/>
      <c r="Y1818" s="236"/>
      <c r="Z1818" s="236"/>
      <c r="AA1818" s="236"/>
      <c r="AB1818" s="236"/>
      <c r="AC1818" s="236"/>
      <c r="AD1818" s="236"/>
      <c r="AE1818" s="236"/>
      <c r="AF1818" s="236"/>
      <c r="AG1818" s="236"/>
      <c r="AH1818" s="236"/>
      <c r="AI1818" s="236"/>
      <c r="AJ1818" s="236"/>
      <c r="AK1818" s="236"/>
      <c r="AL1818" s="260" t="str">
        <f t="shared" si="234"/>
        <v>нет</v>
      </c>
      <c r="AM1818" s="260" t="str">
        <f t="shared" si="236"/>
        <v>нет</v>
      </c>
      <c r="AN1818" s="260">
        <f t="shared" si="233"/>
        <v>0</v>
      </c>
      <c r="AO1818" s="260" t="e">
        <f t="shared" si="235"/>
        <v>#VALUE!</v>
      </c>
    </row>
    <row r="1819" spans="1:41">
      <c r="A1819" s="264" t="e">
        <f t="shared" si="237"/>
        <v>#VALUE!</v>
      </c>
      <c r="B1819" s="243">
        <v>1816</v>
      </c>
      <c r="C1819" s="244"/>
      <c r="D1819" s="259" t="str">
        <f t="shared" si="230"/>
        <v/>
      </c>
      <c r="E1819" s="236"/>
      <c r="F1819" s="236"/>
      <c r="G1819" s="244"/>
      <c r="H1819" s="259" t="str">
        <f t="shared" si="231"/>
        <v/>
      </c>
      <c r="I1819" s="236"/>
      <c r="J1819" s="236"/>
      <c r="K1819" s="236"/>
      <c r="L1819" s="236"/>
      <c r="M1819" s="311">
        <f t="shared" si="232"/>
        <v>0</v>
      </c>
      <c r="N1819" s="236"/>
      <c r="O1819" s="236"/>
      <c r="P1819" s="236"/>
      <c r="Q1819" s="236"/>
      <c r="R1819" s="236"/>
      <c r="S1819" s="236"/>
      <c r="T1819" s="236"/>
      <c r="U1819" s="236"/>
      <c r="V1819" s="236"/>
      <c r="W1819" s="236"/>
      <c r="X1819" s="236"/>
      <c r="Y1819" s="236"/>
      <c r="Z1819" s="236"/>
      <c r="AA1819" s="236"/>
      <c r="AB1819" s="236"/>
      <c r="AC1819" s="236"/>
      <c r="AD1819" s="236"/>
      <c r="AE1819" s="236"/>
      <c r="AF1819" s="236"/>
      <c r="AG1819" s="236"/>
      <c r="AH1819" s="236"/>
      <c r="AI1819" s="236"/>
      <c r="AJ1819" s="236"/>
      <c r="AK1819" s="236"/>
      <c r="AL1819" s="260" t="str">
        <f t="shared" si="234"/>
        <v>нет</v>
      </c>
      <c r="AM1819" s="260" t="str">
        <f t="shared" si="236"/>
        <v>нет</v>
      </c>
      <c r="AN1819" s="260">
        <f t="shared" si="233"/>
        <v>0</v>
      </c>
      <c r="AO1819" s="260" t="e">
        <f t="shared" si="235"/>
        <v>#VALUE!</v>
      </c>
    </row>
    <row r="1820" spans="1:41">
      <c r="A1820" s="264" t="e">
        <f t="shared" si="237"/>
        <v>#VALUE!</v>
      </c>
      <c r="B1820" s="243">
        <v>1817</v>
      </c>
      <c r="C1820" s="244"/>
      <c r="D1820" s="259" t="str">
        <f t="shared" si="230"/>
        <v/>
      </c>
      <c r="E1820" s="236"/>
      <c r="F1820" s="236"/>
      <c r="G1820" s="244"/>
      <c r="H1820" s="259" t="str">
        <f t="shared" si="231"/>
        <v/>
      </c>
      <c r="I1820" s="236"/>
      <c r="J1820" s="236"/>
      <c r="K1820" s="236"/>
      <c r="L1820" s="236"/>
      <c r="M1820" s="311">
        <f t="shared" si="232"/>
        <v>0</v>
      </c>
      <c r="N1820" s="236"/>
      <c r="O1820" s="236"/>
      <c r="P1820" s="236"/>
      <c r="Q1820" s="236"/>
      <c r="R1820" s="236"/>
      <c r="S1820" s="236"/>
      <c r="T1820" s="236"/>
      <c r="U1820" s="236"/>
      <c r="V1820" s="236"/>
      <c r="W1820" s="236"/>
      <c r="X1820" s="236"/>
      <c r="Y1820" s="236"/>
      <c r="Z1820" s="236"/>
      <c r="AA1820" s="236"/>
      <c r="AB1820" s="236"/>
      <c r="AC1820" s="236"/>
      <c r="AD1820" s="236"/>
      <c r="AE1820" s="236"/>
      <c r="AF1820" s="236"/>
      <c r="AG1820" s="236"/>
      <c r="AH1820" s="236"/>
      <c r="AI1820" s="236"/>
      <c r="AJ1820" s="236"/>
      <c r="AK1820" s="236"/>
      <c r="AL1820" s="260" t="str">
        <f t="shared" si="234"/>
        <v>нет</v>
      </c>
      <c r="AM1820" s="260" t="str">
        <f t="shared" si="236"/>
        <v>нет</v>
      </c>
      <c r="AN1820" s="260">
        <f t="shared" si="233"/>
        <v>0</v>
      </c>
      <c r="AO1820" s="260" t="e">
        <f t="shared" si="235"/>
        <v>#VALUE!</v>
      </c>
    </row>
    <row r="1821" spans="1:41">
      <c r="A1821" s="264" t="e">
        <f t="shared" si="237"/>
        <v>#VALUE!</v>
      </c>
      <c r="B1821" s="243">
        <v>1818</v>
      </c>
      <c r="C1821" s="244"/>
      <c r="D1821" s="259" t="str">
        <f t="shared" si="230"/>
        <v/>
      </c>
      <c r="E1821" s="236"/>
      <c r="F1821" s="236"/>
      <c r="G1821" s="244"/>
      <c r="H1821" s="259" t="str">
        <f t="shared" si="231"/>
        <v/>
      </c>
      <c r="I1821" s="236"/>
      <c r="J1821" s="236"/>
      <c r="K1821" s="236"/>
      <c r="L1821" s="236"/>
      <c r="M1821" s="311">
        <f t="shared" si="232"/>
        <v>0</v>
      </c>
      <c r="N1821" s="236"/>
      <c r="O1821" s="236"/>
      <c r="P1821" s="236"/>
      <c r="Q1821" s="236"/>
      <c r="R1821" s="236"/>
      <c r="S1821" s="236"/>
      <c r="T1821" s="236"/>
      <c r="U1821" s="236"/>
      <c r="V1821" s="236"/>
      <c r="W1821" s="236"/>
      <c r="X1821" s="236"/>
      <c r="Y1821" s="236"/>
      <c r="Z1821" s="236"/>
      <c r="AA1821" s="236"/>
      <c r="AB1821" s="236"/>
      <c r="AC1821" s="236"/>
      <c r="AD1821" s="236"/>
      <c r="AE1821" s="236"/>
      <c r="AF1821" s="236"/>
      <c r="AG1821" s="236"/>
      <c r="AH1821" s="236"/>
      <c r="AI1821" s="236"/>
      <c r="AJ1821" s="236"/>
      <c r="AK1821" s="236"/>
      <c r="AL1821" s="260" t="str">
        <f t="shared" si="234"/>
        <v>нет</v>
      </c>
      <c r="AM1821" s="260" t="str">
        <f t="shared" si="236"/>
        <v>нет</v>
      </c>
      <c r="AN1821" s="260">
        <f t="shared" si="233"/>
        <v>0</v>
      </c>
      <c r="AO1821" s="260" t="e">
        <f t="shared" si="235"/>
        <v>#VALUE!</v>
      </c>
    </row>
    <row r="1822" spans="1:41">
      <c r="A1822" s="264" t="e">
        <f t="shared" si="237"/>
        <v>#VALUE!</v>
      </c>
      <c r="B1822" s="243">
        <v>1819</v>
      </c>
      <c r="C1822" s="244"/>
      <c r="D1822" s="259" t="str">
        <f t="shared" si="230"/>
        <v/>
      </c>
      <c r="E1822" s="236"/>
      <c r="F1822" s="236"/>
      <c r="G1822" s="244"/>
      <c r="H1822" s="259" t="str">
        <f t="shared" si="231"/>
        <v/>
      </c>
      <c r="I1822" s="236"/>
      <c r="J1822" s="236"/>
      <c r="K1822" s="236"/>
      <c r="L1822" s="236"/>
      <c r="M1822" s="311">
        <f t="shared" si="232"/>
        <v>0</v>
      </c>
      <c r="N1822" s="236"/>
      <c r="O1822" s="236"/>
      <c r="P1822" s="236"/>
      <c r="Q1822" s="236"/>
      <c r="R1822" s="236"/>
      <c r="S1822" s="236"/>
      <c r="T1822" s="236"/>
      <c r="U1822" s="236"/>
      <c r="V1822" s="236"/>
      <c r="W1822" s="236"/>
      <c r="X1822" s="236"/>
      <c r="Y1822" s="236"/>
      <c r="Z1822" s="236"/>
      <c r="AA1822" s="236"/>
      <c r="AB1822" s="236"/>
      <c r="AC1822" s="236"/>
      <c r="AD1822" s="236"/>
      <c r="AE1822" s="236"/>
      <c r="AF1822" s="236"/>
      <c r="AG1822" s="236"/>
      <c r="AH1822" s="236"/>
      <c r="AI1822" s="236"/>
      <c r="AJ1822" s="236"/>
      <c r="AK1822" s="236"/>
      <c r="AL1822" s="260" t="str">
        <f t="shared" si="234"/>
        <v>нет</v>
      </c>
      <c r="AM1822" s="260" t="str">
        <f t="shared" si="236"/>
        <v>нет</v>
      </c>
      <c r="AN1822" s="260">
        <f t="shared" si="233"/>
        <v>0</v>
      </c>
      <c r="AO1822" s="260" t="e">
        <f t="shared" si="235"/>
        <v>#VALUE!</v>
      </c>
    </row>
    <row r="1823" spans="1:41">
      <c r="A1823" s="264" t="e">
        <f t="shared" si="237"/>
        <v>#VALUE!</v>
      </c>
      <c r="B1823" s="243">
        <v>1820</v>
      </c>
      <c r="C1823" s="244"/>
      <c r="D1823" s="259" t="str">
        <f t="shared" si="230"/>
        <v/>
      </c>
      <c r="E1823" s="236"/>
      <c r="F1823" s="236"/>
      <c r="G1823" s="244"/>
      <c r="H1823" s="259" t="str">
        <f t="shared" si="231"/>
        <v/>
      </c>
      <c r="I1823" s="236"/>
      <c r="J1823" s="236"/>
      <c r="K1823" s="236"/>
      <c r="L1823" s="236"/>
      <c r="M1823" s="311">
        <f t="shared" si="232"/>
        <v>0</v>
      </c>
      <c r="N1823" s="236"/>
      <c r="O1823" s="236"/>
      <c r="P1823" s="236"/>
      <c r="Q1823" s="236"/>
      <c r="R1823" s="236"/>
      <c r="S1823" s="236"/>
      <c r="T1823" s="236"/>
      <c r="U1823" s="236"/>
      <c r="V1823" s="236"/>
      <c r="W1823" s="236"/>
      <c r="X1823" s="236"/>
      <c r="Y1823" s="236"/>
      <c r="Z1823" s="236"/>
      <c r="AA1823" s="236"/>
      <c r="AB1823" s="236"/>
      <c r="AC1823" s="236"/>
      <c r="AD1823" s="236"/>
      <c r="AE1823" s="236"/>
      <c r="AF1823" s="236"/>
      <c r="AG1823" s="236"/>
      <c r="AH1823" s="236"/>
      <c r="AI1823" s="236"/>
      <c r="AJ1823" s="236"/>
      <c r="AK1823" s="236"/>
      <c r="AL1823" s="260" t="str">
        <f t="shared" si="234"/>
        <v>нет</v>
      </c>
      <c r="AM1823" s="260" t="str">
        <f t="shared" si="236"/>
        <v>нет</v>
      </c>
      <c r="AN1823" s="260">
        <f t="shared" si="233"/>
        <v>0</v>
      </c>
      <c r="AO1823" s="260" t="e">
        <f t="shared" si="235"/>
        <v>#VALUE!</v>
      </c>
    </row>
    <row r="1824" spans="1:41">
      <c r="A1824" s="264" t="e">
        <f t="shared" si="237"/>
        <v>#VALUE!</v>
      </c>
      <c r="B1824" s="243">
        <v>1821</v>
      </c>
      <c r="C1824" s="244"/>
      <c r="D1824" s="259" t="str">
        <f t="shared" si="230"/>
        <v/>
      </c>
      <c r="E1824" s="236"/>
      <c r="F1824" s="236"/>
      <c r="G1824" s="244"/>
      <c r="H1824" s="259" t="str">
        <f t="shared" si="231"/>
        <v/>
      </c>
      <c r="I1824" s="236"/>
      <c r="J1824" s="236"/>
      <c r="K1824" s="236"/>
      <c r="L1824" s="236"/>
      <c r="M1824" s="311">
        <f t="shared" si="232"/>
        <v>0</v>
      </c>
      <c r="N1824" s="236"/>
      <c r="O1824" s="236"/>
      <c r="P1824" s="236"/>
      <c r="Q1824" s="236"/>
      <c r="R1824" s="236"/>
      <c r="S1824" s="236"/>
      <c r="T1824" s="236"/>
      <c r="U1824" s="236"/>
      <c r="V1824" s="236"/>
      <c r="W1824" s="236"/>
      <c r="X1824" s="236"/>
      <c r="Y1824" s="236"/>
      <c r="Z1824" s="236"/>
      <c r="AA1824" s="236"/>
      <c r="AB1824" s="236"/>
      <c r="AC1824" s="236"/>
      <c r="AD1824" s="236"/>
      <c r="AE1824" s="236"/>
      <c r="AF1824" s="236"/>
      <c r="AG1824" s="236"/>
      <c r="AH1824" s="236"/>
      <c r="AI1824" s="236"/>
      <c r="AJ1824" s="236"/>
      <c r="AK1824" s="236"/>
      <c r="AL1824" s="260" t="str">
        <f t="shared" si="234"/>
        <v>нет</v>
      </c>
      <c r="AM1824" s="260" t="str">
        <f t="shared" si="236"/>
        <v>нет</v>
      </c>
      <c r="AN1824" s="260">
        <f t="shared" si="233"/>
        <v>0</v>
      </c>
      <c r="AO1824" s="260" t="e">
        <f t="shared" si="235"/>
        <v>#VALUE!</v>
      </c>
    </row>
    <row r="1825" spans="1:41">
      <c r="A1825" s="264" t="e">
        <f t="shared" si="237"/>
        <v>#VALUE!</v>
      </c>
      <c r="B1825" s="243">
        <v>1822</v>
      </c>
      <c r="C1825" s="244"/>
      <c r="D1825" s="259" t="str">
        <f t="shared" si="230"/>
        <v/>
      </c>
      <c r="E1825" s="236"/>
      <c r="F1825" s="236"/>
      <c r="G1825" s="244"/>
      <c r="H1825" s="259" t="str">
        <f t="shared" si="231"/>
        <v/>
      </c>
      <c r="I1825" s="236"/>
      <c r="J1825" s="236"/>
      <c r="K1825" s="236"/>
      <c r="L1825" s="236"/>
      <c r="M1825" s="311">
        <f t="shared" si="232"/>
        <v>0</v>
      </c>
      <c r="N1825" s="236"/>
      <c r="O1825" s="236"/>
      <c r="P1825" s="236"/>
      <c r="Q1825" s="236"/>
      <c r="R1825" s="236"/>
      <c r="S1825" s="236"/>
      <c r="T1825" s="236"/>
      <c r="U1825" s="236"/>
      <c r="V1825" s="236"/>
      <c r="W1825" s="236"/>
      <c r="X1825" s="236"/>
      <c r="Y1825" s="236"/>
      <c r="Z1825" s="236"/>
      <c r="AA1825" s="236"/>
      <c r="AB1825" s="236"/>
      <c r="AC1825" s="236"/>
      <c r="AD1825" s="236"/>
      <c r="AE1825" s="236"/>
      <c r="AF1825" s="236"/>
      <c r="AG1825" s="236"/>
      <c r="AH1825" s="236"/>
      <c r="AI1825" s="236"/>
      <c r="AJ1825" s="236"/>
      <c r="AK1825" s="236"/>
      <c r="AL1825" s="260" t="str">
        <f t="shared" si="234"/>
        <v>нет</v>
      </c>
      <c r="AM1825" s="260" t="str">
        <f t="shared" si="236"/>
        <v>нет</v>
      </c>
      <c r="AN1825" s="260">
        <f t="shared" si="233"/>
        <v>0</v>
      </c>
      <c r="AO1825" s="260" t="e">
        <f t="shared" si="235"/>
        <v>#VALUE!</v>
      </c>
    </row>
    <row r="1826" spans="1:41">
      <c r="A1826" s="264" t="e">
        <f t="shared" si="237"/>
        <v>#VALUE!</v>
      </c>
      <c r="B1826" s="243">
        <v>1823</v>
      </c>
      <c r="C1826" s="244"/>
      <c r="D1826" s="259" t="str">
        <f t="shared" si="230"/>
        <v/>
      </c>
      <c r="E1826" s="236"/>
      <c r="F1826" s="236"/>
      <c r="G1826" s="244"/>
      <c r="H1826" s="259" t="str">
        <f t="shared" si="231"/>
        <v/>
      </c>
      <c r="I1826" s="236"/>
      <c r="J1826" s="236"/>
      <c r="K1826" s="236"/>
      <c r="L1826" s="236"/>
      <c r="M1826" s="311">
        <f t="shared" si="232"/>
        <v>0</v>
      </c>
      <c r="N1826" s="236"/>
      <c r="O1826" s="236"/>
      <c r="P1826" s="236"/>
      <c r="Q1826" s="236"/>
      <c r="R1826" s="236"/>
      <c r="S1826" s="236"/>
      <c r="T1826" s="236"/>
      <c r="U1826" s="236"/>
      <c r="V1826" s="236"/>
      <c r="W1826" s="236"/>
      <c r="X1826" s="236"/>
      <c r="Y1826" s="236"/>
      <c r="Z1826" s="236"/>
      <c r="AA1826" s="236"/>
      <c r="AB1826" s="236"/>
      <c r="AC1826" s="236"/>
      <c r="AD1826" s="236"/>
      <c r="AE1826" s="236"/>
      <c r="AF1826" s="236"/>
      <c r="AG1826" s="236"/>
      <c r="AH1826" s="236"/>
      <c r="AI1826" s="236"/>
      <c r="AJ1826" s="236"/>
      <c r="AK1826" s="236"/>
      <c r="AL1826" s="260" t="str">
        <f t="shared" si="234"/>
        <v>нет</v>
      </c>
      <c r="AM1826" s="260" t="str">
        <f t="shared" si="236"/>
        <v>нет</v>
      </c>
      <c r="AN1826" s="260">
        <f t="shared" si="233"/>
        <v>0</v>
      </c>
      <c r="AO1826" s="260" t="e">
        <f t="shared" si="235"/>
        <v>#VALUE!</v>
      </c>
    </row>
    <row r="1827" spans="1:41">
      <c r="A1827" s="264" t="e">
        <f t="shared" si="237"/>
        <v>#VALUE!</v>
      </c>
      <c r="B1827" s="243">
        <v>1824</v>
      </c>
      <c r="C1827" s="244"/>
      <c r="D1827" s="259" t="str">
        <f t="shared" si="230"/>
        <v/>
      </c>
      <c r="E1827" s="236"/>
      <c r="F1827" s="236"/>
      <c r="G1827" s="244"/>
      <c r="H1827" s="259" t="str">
        <f t="shared" si="231"/>
        <v/>
      </c>
      <c r="I1827" s="236"/>
      <c r="J1827" s="236"/>
      <c r="K1827" s="236"/>
      <c r="L1827" s="236"/>
      <c r="M1827" s="311">
        <f t="shared" si="232"/>
        <v>0</v>
      </c>
      <c r="N1827" s="236"/>
      <c r="O1827" s="236"/>
      <c r="P1827" s="236"/>
      <c r="Q1827" s="236"/>
      <c r="R1827" s="236"/>
      <c r="S1827" s="236"/>
      <c r="T1827" s="236"/>
      <c r="U1827" s="236"/>
      <c r="V1827" s="236"/>
      <c r="W1827" s="236"/>
      <c r="X1827" s="236"/>
      <c r="Y1827" s="236"/>
      <c r="Z1827" s="236"/>
      <c r="AA1827" s="236"/>
      <c r="AB1827" s="236"/>
      <c r="AC1827" s="236"/>
      <c r="AD1827" s="236"/>
      <c r="AE1827" s="236"/>
      <c r="AF1827" s="236"/>
      <c r="AG1827" s="236"/>
      <c r="AH1827" s="236"/>
      <c r="AI1827" s="236"/>
      <c r="AJ1827" s="236"/>
      <c r="AK1827" s="236"/>
      <c r="AL1827" s="260" t="str">
        <f t="shared" si="234"/>
        <v>нет</v>
      </c>
      <c r="AM1827" s="260" t="str">
        <f t="shared" si="236"/>
        <v>нет</v>
      </c>
      <c r="AN1827" s="260">
        <f t="shared" si="233"/>
        <v>0</v>
      </c>
      <c r="AO1827" s="260" t="e">
        <f t="shared" si="235"/>
        <v>#VALUE!</v>
      </c>
    </row>
    <row r="1828" spans="1:41">
      <c r="A1828" s="264" t="e">
        <f t="shared" si="237"/>
        <v>#VALUE!</v>
      </c>
      <c r="B1828" s="243">
        <v>1825</v>
      </c>
      <c r="C1828" s="244"/>
      <c r="D1828" s="259" t="str">
        <f t="shared" si="230"/>
        <v/>
      </c>
      <c r="E1828" s="236"/>
      <c r="F1828" s="236"/>
      <c r="G1828" s="244"/>
      <c r="H1828" s="259" t="str">
        <f t="shared" si="231"/>
        <v/>
      </c>
      <c r="I1828" s="236"/>
      <c r="J1828" s="236"/>
      <c r="K1828" s="236"/>
      <c r="L1828" s="236"/>
      <c r="M1828" s="311">
        <f t="shared" si="232"/>
        <v>0</v>
      </c>
      <c r="N1828" s="236"/>
      <c r="O1828" s="236"/>
      <c r="P1828" s="236"/>
      <c r="Q1828" s="236"/>
      <c r="R1828" s="236"/>
      <c r="S1828" s="236"/>
      <c r="T1828" s="236"/>
      <c r="U1828" s="236"/>
      <c r="V1828" s="236"/>
      <c r="W1828" s="236"/>
      <c r="X1828" s="236"/>
      <c r="Y1828" s="236"/>
      <c r="Z1828" s="236"/>
      <c r="AA1828" s="236"/>
      <c r="AB1828" s="236"/>
      <c r="AC1828" s="236"/>
      <c r="AD1828" s="236"/>
      <c r="AE1828" s="236"/>
      <c r="AF1828" s="236"/>
      <c r="AG1828" s="236"/>
      <c r="AH1828" s="236"/>
      <c r="AI1828" s="236"/>
      <c r="AJ1828" s="236"/>
      <c r="AK1828" s="236"/>
      <c r="AL1828" s="260" t="str">
        <f t="shared" si="234"/>
        <v>нет</v>
      </c>
      <c r="AM1828" s="260" t="str">
        <f t="shared" si="236"/>
        <v>нет</v>
      </c>
      <c r="AN1828" s="260">
        <f t="shared" si="233"/>
        <v>0</v>
      </c>
      <c r="AO1828" s="260" t="e">
        <f t="shared" si="235"/>
        <v>#VALUE!</v>
      </c>
    </row>
    <row r="1829" spans="1:41">
      <c r="A1829" s="264" t="e">
        <f t="shared" si="237"/>
        <v>#VALUE!</v>
      </c>
      <c r="B1829" s="243">
        <v>1826</v>
      </c>
      <c r="C1829" s="244"/>
      <c r="D1829" s="259" t="str">
        <f t="shared" si="230"/>
        <v/>
      </c>
      <c r="E1829" s="236"/>
      <c r="F1829" s="236"/>
      <c r="G1829" s="244"/>
      <c r="H1829" s="259" t="str">
        <f t="shared" si="231"/>
        <v/>
      </c>
      <c r="I1829" s="236"/>
      <c r="J1829" s="236"/>
      <c r="K1829" s="236"/>
      <c r="L1829" s="236"/>
      <c r="M1829" s="311">
        <f t="shared" si="232"/>
        <v>0</v>
      </c>
      <c r="N1829" s="236"/>
      <c r="O1829" s="236"/>
      <c r="P1829" s="236"/>
      <c r="Q1829" s="236"/>
      <c r="R1829" s="236"/>
      <c r="S1829" s="236"/>
      <c r="T1829" s="236"/>
      <c r="U1829" s="236"/>
      <c r="V1829" s="236"/>
      <c r="W1829" s="236"/>
      <c r="X1829" s="236"/>
      <c r="Y1829" s="236"/>
      <c r="Z1829" s="236"/>
      <c r="AA1829" s="236"/>
      <c r="AB1829" s="236"/>
      <c r="AC1829" s="236"/>
      <c r="AD1829" s="236"/>
      <c r="AE1829" s="236"/>
      <c r="AF1829" s="236"/>
      <c r="AG1829" s="236"/>
      <c r="AH1829" s="236"/>
      <c r="AI1829" s="236"/>
      <c r="AJ1829" s="236"/>
      <c r="AK1829" s="236"/>
      <c r="AL1829" s="260" t="str">
        <f t="shared" si="234"/>
        <v>нет</v>
      </c>
      <c r="AM1829" s="260" t="str">
        <f t="shared" si="236"/>
        <v>нет</v>
      </c>
      <c r="AN1829" s="260">
        <f t="shared" si="233"/>
        <v>0</v>
      </c>
      <c r="AO1829" s="260" t="e">
        <f t="shared" si="235"/>
        <v>#VALUE!</v>
      </c>
    </row>
    <row r="1830" spans="1:41">
      <c r="A1830" s="264" t="e">
        <f t="shared" si="237"/>
        <v>#VALUE!</v>
      </c>
      <c r="B1830" s="243">
        <v>1827</v>
      </c>
      <c r="C1830" s="244"/>
      <c r="D1830" s="259" t="str">
        <f t="shared" si="230"/>
        <v/>
      </c>
      <c r="E1830" s="236"/>
      <c r="F1830" s="236"/>
      <c r="G1830" s="244"/>
      <c r="H1830" s="259" t="str">
        <f t="shared" si="231"/>
        <v/>
      </c>
      <c r="I1830" s="236"/>
      <c r="J1830" s="236"/>
      <c r="K1830" s="236"/>
      <c r="L1830" s="236"/>
      <c r="M1830" s="311">
        <f t="shared" si="232"/>
        <v>0</v>
      </c>
      <c r="N1830" s="236"/>
      <c r="O1830" s="236"/>
      <c r="P1830" s="236"/>
      <c r="Q1830" s="236"/>
      <c r="R1830" s="236"/>
      <c r="S1830" s="236"/>
      <c r="T1830" s="236"/>
      <c r="U1830" s="236"/>
      <c r="V1830" s="236"/>
      <c r="W1830" s="236"/>
      <c r="X1830" s="236"/>
      <c r="Y1830" s="236"/>
      <c r="Z1830" s="236"/>
      <c r="AA1830" s="236"/>
      <c r="AB1830" s="236"/>
      <c r="AC1830" s="236"/>
      <c r="AD1830" s="236"/>
      <c r="AE1830" s="236"/>
      <c r="AF1830" s="236"/>
      <c r="AG1830" s="236"/>
      <c r="AH1830" s="236"/>
      <c r="AI1830" s="236"/>
      <c r="AJ1830" s="236"/>
      <c r="AK1830" s="236"/>
      <c r="AL1830" s="260" t="str">
        <f t="shared" si="234"/>
        <v>нет</v>
      </c>
      <c r="AM1830" s="260" t="str">
        <f t="shared" si="236"/>
        <v>нет</v>
      </c>
      <c r="AN1830" s="260">
        <f t="shared" si="233"/>
        <v>0</v>
      </c>
      <c r="AO1830" s="260" t="e">
        <f t="shared" si="235"/>
        <v>#VALUE!</v>
      </c>
    </row>
    <row r="1831" spans="1:41">
      <c r="A1831" s="264" t="e">
        <f t="shared" si="237"/>
        <v>#VALUE!</v>
      </c>
      <c r="B1831" s="243">
        <v>1828</v>
      </c>
      <c r="C1831" s="244"/>
      <c r="D1831" s="259" t="str">
        <f t="shared" si="230"/>
        <v/>
      </c>
      <c r="E1831" s="236"/>
      <c r="F1831" s="236"/>
      <c r="G1831" s="244"/>
      <c r="H1831" s="259" t="str">
        <f t="shared" si="231"/>
        <v/>
      </c>
      <c r="I1831" s="236"/>
      <c r="J1831" s="236"/>
      <c r="K1831" s="236"/>
      <c r="L1831" s="236"/>
      <c r="M1831" s="311">
        <f t="shared" si="232"/>
        <v>0</v>
      </c>
      <c r="N1831" s="236"/>
      <c r="O1831" s="236"/>
      <c r="P1831" s="236"/>
      <c r="Q1831" s="236"/>
      <c r="R1831" s="236"/>
      <c r="S1831" s="236"/>
      <c r="T1831" s="236"/>
      <c r="U1831" s="236"/>
      <c r="V1831" s="236"/>
      <c r="W1831" s="236"/>
      <c r="X1831" s="236"/>
      <c r="Y1831" s="236"/>
      <c r="Z1831" s="236"/>
      <c r="AA1831" s="236"/>
      <c r="AB1831" s="236"/>
      <c r="AC1831" s="236"/>
      <c r="AD1831" s="236"/>
      <c r="AE1831" s="236"/>
      <c r="AF1831" s="236"/>
      <c r="AG1831" s="236"/>
      <c r="AH1831" s="236"/>
      <c r="AI1831" s="236"/>
      <c r="AJ1831" s="236"/>
      <c r="AK1831" s="236"/>
      <c r="AL1831" s="260" t="str">
        <f t="shared" si="234"/>
        <v>нет</v>
      </c>
      <c r="AM1831" s="260" t="str">
        <f t="shared" si="236"/>
        <v>нет</v>
      </c>
      <c r="AN1831" s="260">
        <f t="shared" si="233"/>
        <v>0</v>
      </c>
      <c r="AO1831" s="260" t="e">
        <f t="shared" si="235"/>
        <v>#VALUE!</v>
      </c>
    </row>
    <row r="1832" spans="1:41">
      <c r="A1832" s="264" t="e">
        <f t="shared" si="237"/>
        <v>#VALUE!</v>
      </c>
      <c r="B1832" s="243">
        <v>1829</v>
      </c>
      <c r="C1832" s="244"/>
      <c r="D1832" s="259" t="str">
        <f t="shared" si="230"/>
        <v/>
      </c>
      <c r="E1832" s="236"/>
      <c r="F1832" s="236"/>
      <c r="G1832" s="244"/>
      <c r="H1832" s="259" t="str">
        <f t="shared" si="231"/>
        <v/>
      </c>
      <c r="I1832" s="236"/>
      <c r="J1832" s="236"/>
      <c r="K1832" s="236"/>
      <c r="L1832" s="236"/>
      <c r="M1832" s="311">
        <f t="shared" si="232"/>
        <v>0</v>
      </c>
      <c r="N1832" s="236"/>
      <c r="O1832" s="236"/>
      <c r="P1832" s="236"/>
      <c r="Q1832" s="236"/>
      <c r="R1832" s="236"/>
      <c r="S1832" s="236"/>
      <c r="T1832" s="236"/>
      <c r="U1832" s="236"/>
      <c r="V1832" s="236"/>
      <c r="W1832" s="236"/>
      <c r="X1832" s="236"/>
      <c r="Y1832" s="236"/>
      <c r="Z1832" s="236"/>
      <c r="AA1832" s="236"/>
      <c r="AB1832" s="236"/>
      <c r="AC1832" s="236"/>
      <c r="AD1832" s="236"/>
      <c r="AE1832" s="236"/>
      <c r="AF1832" s="236"/>
      <c r="AG1832" s="236"/>
      <c r="AH1832" s="236"/>
      <c r="AI1832" s="236"/>
      <c r="AJ1832" s="236"/>
      <c r="AK1832" s="236"/>
      <c r="AL1832" s="260" t="str">
        <f t="shared" si="234"/>
        <v>нет</v>
      </c>
      <c r="AM1832" s="260" t="str">
        <f t="shared" si="236"/>
        <v>нет</v>
      </c>
      <c r="AN1832" s="260">
        <f t="shared" si="233"/>
        <v>0</v>
      </c>
      <c r="AO1832" s="260" t="e">
        <f t="shared" si="235"/>
        <v>#VALUE!</v>
      </c>
    </row>
    <row r="1833" spans="1:41">
      <c r="A1833" s="264" t="e">
        <f t="shared" si="237"/>
        <v>#VALUE!</v>
      </c>
      <c r="B1833" s="243">
        <v>1830</v>
      </c>
      <c r="C1833" s="244"/>
      <c r="D1833" s="259" t="str">
        <f t="shared" si="230"/>
        <v/>
      </c>
      <c r="E1833" s="236"/>
      <c r="F1833" s="236"/>
      <c r="G1833" s="244"/>
      <c r="H1833" s="259" t="str">
        <f t="shared" si="231"/>
        <v/>
      </c>
      <c r="I1833" s="236"/>
      <c r="J1833" s="236"/>
      <c r="K1833" s="236"/>
      <c r="L1833" s="236"/>
      <c r="M1833" s="311">
        <f t="shared" si="232"/>
        <v>0</v>
      </c>
      <c r="N1833" s="236"/>
      <c r="O1833" s="236"/>
      <c r="P1833" s="236"/>
      <c r="Q1833" s="236"/>
      <c r="R1833" s="236"/>
      <c r="S1833" s="236"/>
      <c r="T1833" s="236"/>
      <c r="U1833" s="236"/>
      <c r="V1833" s="236"/>
      <c r="W1833" s="236"/>
      <c r="X1833" s="236"/>
      <c r="Y1833" s="236"/>
      <c r="Z1833" s="236"/>
      <c r="AA1833" s="236"/>
      <c r="AB1833" s="236"/>
      <c r="AC1833" s="236"/>
      <c r="AD1833" s="236"/>
      <c r="AE1833" s="236"/>
      <c r="AF1833" s="236"/>
      <c r="AG1833" s="236"/>
      <c r="AH1833" s="236"/>
      <c r="AI1833" s="236"/>
      <c r="AJ1833" s="236"/>
      <c r="AK1833" s="236"/>
      <c r="AL1833" s="260" t="str">
        <f t="shared" si="234"/>
        <v>нет</v>
      </c>
      <c r="AM1833" s="260" t="str">
        <f t="shared" si="236"/>
        <v>нет</v>
      </c>
      <c r="AN1833" s="260">
        <f t="shared" si="233"/>
        <v>0</v>
      </c>
      <c r="AO1833" s="260" t="e">
        <f t="shared" si="235"/>
        <v>#VALUE!</v>
      </c>
    </row>
    <row r="1834" spans="1:41">
      <c r="A1834" s="264" t="e">
        <f t="shared" si="237"/>
        <v>#VALUE!</v>
      </c>
      <c r="B1834" s="243">
        <v>1831</v>
      </c>
      <c r="C1834" s="244"/>
      <c r="D1834" s="259" t="str">
        <f t="shared" si="230"/>
        <v/>
      </c>
      <c r="E1834" s="236"/>
      <c r="F1834" s="236"/>
      <c r="G1834" s="244"/>
      <c r="H1834" s="259" t="str">
        <f t="shared" si="231"/>
        <v/>
      </c>
      <c r="I1834" s="236"/>
      <c r="J1834" s="236"/>
      <c r="K1834" s="236"/>
      <c r="L1834" s="236"/>
      <c r="M1834" s="311">
        <f t="shared" si="232"/>
        <v>0</v>
      </c>
      <c r="N1834" s="236"/>
      <c r="O1834" s="236"/>
      <c r="P1834" s="236"/>
      <c r="Q1834" s="236"/>
      <c r="R1834" s="236"/>
      <c r="S1834" s="236"/>
      <c r="T1834" s="236"/>
      <c r="U1834" s="236"/>
      <c r="V1834" s="236"/>
      <c r="W1834" s="236"/>
      <c r="X1834" s="236"/>
      <c r="Y1834" s="236"/>
      <c r="Z1834" s="236"/>
      <c r="AA1834" s="236"/>
      <c r="AB1834" s="236"/>
      <c r="AC1834" s="236"/>
      <c r="AD1834" s="236"/>
      <c r="AE1834" s="236"/>
      <c r="AF1834" s="236"/>
      <c r="AG1834" s="236"/>
      <c r="AH1834" s="236"/>
      <c r="AI1834" s="236"/>
      <c r="AJ1834" s="236"/>
      <c r="AK1834" s="236"/>
      <c r="AL1834" s="260" t="str">
        <f t="shared" si="234"/>
        <v>нет</v>
      </c>
      <c r="AM1834" s="260" t="str">
        <f t="shared" si="236"/>
        <v>нет</v>
      </c>
      <c r="AN1834" s="260">
        <f t="shared" si="233"/>
        <v>0</v>
      </c>
      <c r="AO1834" s="260" t="e">
        <f t="shared" si="235"/>
        <v>#VALUE!</v>
      </c>
    </row>
    <row r="1835" spans="1:41">
      <c r="A1835" s="264" t="e">
        <f t="shared" si="237"/>
        <v>#VALUE!</v>
      </c>
      <c r="B1835" s="243">
        <v>1832</v>
      </c>
      <c r="C1835" s="244"/>
      <c r="D1835" s="259" t="str">
        <f t="shared" si="230"/>
        <v/>
      </c>
      <c r="E1835" s="236"/>
      <c r="F1835" s="236"/>
      <c r="G1835" s="244"/>
      <c r="H1835" s="259" t="str">
        <f t="shared" si="231"/>
        <v/>
      </c>
      <c r="I1835" s="236"/>
      <c r="J1835" s="236"/>
      <c r="K1835" s="236"/>
      <c r="L1835" s="236"/>
      <c r="M1835" s="311">
        <f t="shared" si="232"/>
        <v>0</v>
      </c>
      <c r="N1835" s="236"/>
      <c r="O1835" s="236"/>
      <c r="P1835" s="236"/>
      <c r="Q1835" s="236"/>
      <c r="R1835" s="236"/>
      <c r="S1835" s="236"/>
      <c r="T1835" s="236"/>
      <c r="U1835" s="236"/>
      <c r="V1835" s="236"/>
      <c r="W1835" s="236"/>
      <c r="X1835" s="236"/>
      <c r="Y1835" s="236"/>
      <c r="Z1835" s="236"/>
      <c r="AA1835" s="236"/>
      <c r="AB1835" s="236"/>
      <c r="AC1835" s="236"/>
      <c r="AD1835" s="236"/>
      <c r="AE1835" s="236"/>
      <c r="AF1835" s="236"/>
      <c r="AG1835" s="236"/>
      <c r="AH1835" s="236"/>
      <c r="AI1835" s="236"/>
      <c r="AJ1835" s="236"/>
      <c r="AK1835" s="236"/>
      <c r="AL1835" s="260" t="str">
        <f t="shared" si="234"/>
        <v>нет</v>
      </c>
      <c r="AM1835" s="260" t="str">
        <f t="shared" si="236"/>
        <v>нет</v>
      </c>
      <c r="AN1835" s="260">
        <f t="shared" si="233"/>
        <v>0</v>
      </c>
      <c r="AO1835" s="260" t="e">
        <f t="shared" si="235"/>
        <v>#VALUE!</v>
      </c>
    </row>
    <row r="1836" spans="1:41">
      <c r="A1836" s="264" t="e">
        <f t="shared" si="237"/>
        <v>#VALUE!</v>
      </c>
      <c r="B1836" s="243">
        <v>1833</v>
      </c>
      <c r="C1836" s="244"/>
      <c r="D1836" s="259" t="str">
        <f t="shared" si="230"/>
        <v/>
      </c>
      <c r="E1836" s="236"/>
      <c r="F1836" s="236"/>
      <c r="G1836" s="244"/>
      <c r="H1836" s="259" t="str">
        <f t="shared" si="231"/>
        <v/>
      </c>
      <c r="I1836" s="236"/>
      <c r="J1836" s="236"/>
      <c r="K1836" s="236"/>
      <c r="L1836" s="236"/>
      <c r="M1836" s="311">
        <f t="shared" si="232"/>
        <v>0</v>
      </c>
      <c r="N1836" s="236"/>
      <c r="O1836" s="236"/>
      <c r="P1836" s="236"/>
      <c r="Q1836" s="236"/>
      <c r="R1836" s="236"/>
      <c r="S1836" s="236"/>
      <c r="T1836" s="236"/>
      <c r="U1836" s="236"/>
      <c r="V1836" s="236"/>
      <c r="W1836" s="236"/>
      <c r="X1836" s="236"/>
      <c r="Y1836" s="236"/>
      <c r="Z1836" s="236"/>
      <c r="AA1836" s="236"/>
      <c r="AB1836" s="236"/>
      <c r="AC1836" s="236"/>
      <c r="AD1836" s="236"/>
      <c r="AE1836" s="236"/>
      <c r="AF1836" s="236"/>
      <c r="AG1836" s="236"/>
      <c r="AH1836" s="236"/>
      <c r="AI1836" s="236"/>
      <c r="AJ1836" s="236"/>
      <c r="AK1836" s="236"/>
      <c r="AL1836" s="260" t="str">
        <f t="shared" si="234"/>
        <v>нет</v>
      </c>
      <c r="AM1836" s="260" t="str">
        <f t="shared" si="236"/>
        <v>нет</v>
      </c>
      <c r="AN1836" s="260">
        <f t="shared" si="233"/>
        <v>0</v>
      </c>
      <c r="AO1836" s="260" t="e">
        <f t="shared" si="235"/>
        <v>#VALUE!</v>
      </c>
    </row>
    <row r="1837" spans="1:41">
      <c r="A1837" s="264" t="e">
        <f t="shared" si="237"/>
        <v>#VALUE!</v>
      </c>
      <c r="B1837" s="243">
        <v>1834</v>
      </c>
      <c r="C1837" s="244"/>
      <c r="D1837" s="259" t="str">
        <f t="shared" si="230"/>
        <v/>
      </c>
      <c r="E1837" s="236"/>
      <c r="F1837" s="236"/>
      <c r="G1837" s="244"/>
      <c r="H1837" s="259" t="str">
        <f t="shared" si="231"/>
        <v/>
      </c>
      <c r="I1837" s="236"/>
      <c r="J1837" s="236"/>
      <c r="K1837" s="236"/>
      <c r="L1837" s="236"/>
      <c r="M1837" s="311">
        <f t="shared" si="232"/>
        <v>0</v>
      </c>
      <c r="N1837" s="236"/>
      <c r="O1837" s="236"/>
      <c r="P1837" s="236"/>
      <c r="Q1837" s="236"/>
      <c r="R1837" s="236"/>
      <c r="S1837" s="236"/>
      <c r="T1837" s="236"/>
      <c r="U1837" s="236"/>
      <c r="V1837" s="236"/>
      <c r="W1837" s="236"/>
      <c r="X1837" s="236"/>
      <c r="Y1837" s="236"/>
      <c r="Z1837" s="236"/>
      <c r="AA1837" s="236"/>
      <c r="AB1837" s="236"/>
      <c r="AC1837" s="236"/>
      <c r="AD1837" s="236"/>
      <c r="AE1837" s="236"/>
      <c r="AF1837" s="236"/>
      <c r="AG1837" s="236"/>
      <c r="AH1837" s="236"/>
      <c r="AI1837" s="236"/>
      <c r="AJ1837" s="236"/>
      <c r="AK1837" s="236"/>
      <c r="AL1837" s="260" t="str">
        <f t="shared" si="234"/>
        <v>нет</v>
      </c>
      <c r="AM1837" s="260" t="str">
        <f t="shared" si="236"/>
        <v>нет</v>
      </c>
      <c r="AN1837" s="260">
        <f t="shared" si="233"/>
        <v>0</v>
      </c>
      <c r="AO1837" s="260" t="e">
        <f t="shared" si="235"/>
        <v>#VALUE!</v>
      </c>
    </row>
    <row r="1838" spans="1:41">
      <c r="A1838" s="264" t="e">
        <f t="shared" si="237"/>
        <v>#VALUE!</v>
      </c>
      <c r="B1838" s="243">
        <v>1835</v>
      </c>
      <c r="C1838" s="244"/>
      <c r="D1838" s="259" t="str">
        <f t="shared" si="230"/>
        <v/>
      </c>
      <c r="E1838" s="236"/>
      <c r="F1838" s="236"/>
      <c r="G1838" s="244"/>
      <c r="H1838" s="259" t="str">
        <f t="shared" si="231"/>
        <v/>
      </c>
      <c r="I1838" s="236"/>
      <c r="J1838" s="236"/>
      <c r="K1838" s="236"/>
      <c r="L1838" s="236"/>
      <c r="M1838" s="311">
        <f t="shared" si="232"/>
        <v>0</v>
      </c>
      <c r="N1838" s="236"/>
      <c r="O1838" s="236"/>
      <c r="P1838" s="236"/>
      <c r="Q1838" s="236"/>
      <c r="R1838" s="236"/>
      <c r="S1838" s="236"/>
      <c r="T1838" s="236"/>
      <c r="U1838" s="236"/>
      <c r="V1838" s="236"/>
      <c r="W1838" s="236"/>
      <c r="X1838" s="236"/>
      <c r="Y1838" s="236"/>
      <c r="Z1838" s="236"/>
      <c r="AA1838" s="236"/>
      <c r="AB1838" s="236"/>
      <c r="AC1838" s="236"/>
      <c r="AD1838" s="236"/>
      <c r="AE1838" s="236"/>
      <c r="AF1838" s="236"/>
      <c r="AG1838" s="236"/>
      <c r="AH1838" s="236"/>
      <c r="AI1838" s="236"/>
      <c r="AJ1838" s="236"/>
      <c r="AK1838" s="236"/>
      <c r="AL1838" s="260" t="str">
        <f t="shared" si="234"/>
        <v>нет</v>
      </c>
      <c r="AM1838" s="260" t="str">
        <f t="shared" si="236"/>
        <v>нет</v>
      </c>
      <c r="AN1838" s="260">
        <f t="shared" si="233"/>
        <v>0</v>
      </c>
      <c r="AO1838" s="260" t="e">
        <f t="shared" si="235"/>
        <v>#VALUE!</v>
      </c>
    </row>
    <row r="1839" spans="1:41">
      <c r="A1839" s="264" t="e">
        <f t="shared" si="237"/>
        <v>#VALUE!</v>
      </c>
      <c r="B1839" s="243">
        <v>1836</v>
      </c>
      <c r="C1839" s="244"/>
      <c r="D1839" s="259" t="str">
        <f t="shared" si="230"/>
        <v/>
      </c>
      <c r="E1839" s="236"/>
      <c r="F1839" s="236"/>
      <c r="G1839" s="244"/>
      <c r="H1839" s="259" t="str">
        <f t="shared" si="231"/>
        <v/>
      </c>
      <c r="I1839" s="236"/>
      <c r="J1839" s="236"/>
      <c r="K1839" s="236"/>
      <c r="L1839" s="236"/>
      <c r="M1839" s="311">
        <f t="shared" si="232"/>
        <v>0</v>
      </c>
      <c r="N1839" s="236"/>
      <c r="O1839" s="236"/>
      <c r="P1839" s="236"/>
      <c r="Q1839" s="236"/>
      <c r="R1839" s="236"/>
      <c r="S1839" s="236"/>
      <c r="T1839" s="236"/>
      <c r="U1839" s="236"/>
      <c r="V1839" s="236"/>
      <c r="W1839" s="236"/>
      <c r="X1839" s="236"/>
      <c r="Y1839" s="236"/>
      <c r="Z1839" s="236"/>
      <c r="AA1839" s="236"/>
      <c r="AB1839" s="236"/>
      <c r="AC1839" s="236"/>
      <c r="AD1839" s="236"/>
      <c r="AE1839" s="236"/>
      <c r="AF1839" s="236"/>
      <c r="AG1839" s="236"/>
      <c r="AH1839" s="236"/>
      <c r="AI1839" s="236"/>
      <c r="AJ1839" s="236"/>
      <c r="AK1839" s="236"/>
      <c r="AL1839" s="260" t="str">
        <f t="shared" si="234"/>
        <v>нет</v>
      </c>
      <c r="AM1839" s="260" t="str">
        <f t="shared" si="236"/>
        <v>нет</v>
      </c>
      <c r="AN1839" s="260">
        <f t="shared" si="233"/>
        <v>0</v>
      </c>
      <c r="AO1839" s="260" t="e">
        <f t="shared" si="235"/>
        <v>#VALUE!</v>
      </c>
    </row>
    <row r="1840" spans="1:41">
      <c r="A1840" s="264" t="e">
        <f t="shared" si="237"/>
        <v>#VALUE!</v>
      </c>
      <c r="B1840" s="243">
        <v>1837</v>
      </c>
      <c r="C1840" s="244"/>
      <c r="D1840" s="259" t="str">
        <f t="shared" si="230"/>
        <v/>
      </c>
      <c r="E1840" s="236"/>
      <c r="F1840" s="236"/>
      <c r="G1840" s="244"/>
      <c r="H1840" s="259" t="str">
        <f t="shared" si="231"/>
        <v/>
      </c>
      <c r="I1840" s="236"/>
      <c r="J1840" s="236"/>
      <c r="K1840" s="236"/>
      <c r="L1840" s="236"/>
      <c r="M1840" s="311">
        <f t="shared" si="232"/>
        <v>0</v>
      </c>
      <c r="N1840" s="236"/>
      <c r="O1840" s="236"/>
      <c r="P1840" s="236"/>
      <c r="Q1840" s="236"/>
      <c r="R1840" s="236"/>
      <c r="S1840" s="236"/>
      <c r="T1840" s="236"/>
      <c r="U1840" s="236"/>
      <c r="V1840" s="236"/>
      <c r="W1840" s="236"/>
      <c r="X1840" s="236"/>
      <c r="Y1840" s="236"/>
      <c r="Z1840" s="236"/>
      <c r="AA1840" s="236"/>
      <c r="AB1840" s="236"/>
      <c r="AC1840" s="236"/>
      <c r="AD1840" s="236"/>
      <c r="AE1840" s="236"/>
      <c r="AF1840" s="236"/>
      <c r="AG1840" s="236"/>
      <c r="AH1840" s="236"/>
      <c r="AI1840" s="236"/>
      <c r="AJ1840" s="236"/>
      <c r="AK1840" s="236"/>
      <c r="AL1840" s="260" t="str">
        <f t="shared" si="234"/>
        <v>нет</v>
      </c>
      <c r="AM1840" s="260" t="str">
        <f t="shared" si="236"/>
        <v>нет</v>
      </c>
      <c r="AN1840" s="260">
        <f t="shared" si="233"/>
        <v>0</v>
      </c>
      <c r="AO1840" s="260" t="e">
        <f t="shared" si="235"/>
        <v>#VALUE!</v>
      </c>
    </row>
    <row r="1841" spans="1:41">
      <c r="A1841" s="264" t="e">
        <f t="shared" si="237"/>
        <v>#VALUE!</v>
      </c>
      <c r="B1841" s="243">
        <v>1838</v>
      </c>
      <c r="C1841" s="244"/>
      <c r="D1841" s="259" t="str">
        <f t="shared" si="230"/>
        <v/>
      </c>
      <c r="E1841" s="236"/>
      <c r="F1841" s="236"/>
      <c r="G1841" s="244"/>
      <c r="H1841" s="259" t="str">
        <f t="shared" si="231"/>
        <v/>
      </c>
      <c r="I1841" s="236"/>
      <c r="J1841" s="236"/>
      <c r="K1841" s="236"/>
      <c r="L1841" s="236"/>
      <c r="M1841" s="311">
        <f t="shared" si="232"/>
        <v>0</v>
      </c>
      <c r="N1841" s="236"/>
      <c r="O1841" s="236"/>
      <c r="P1841" s="236"/>
      <c r="Q1841" s="236"/>
      <c r="R1841" s="236"/>
      <c r="S1841" s="236"/>
      <c r="T1841" s="236"/>
      <c r="U1841" s="236"/>
      <c r="V1841" s="236"/>
      <c r="W1841" s="236"/>
      <c r="X1841" s="236"/>
      <c r="Y1841" s="236"/>
      <c r="Z1841" s="236"/>
      <c r="AA1841" s="236"/>
      <c r="AB1841" s="236"/>
      <c r="AC1841" s="236"/>
      <c r="AD1841" s="236"/>
      <c r="AE1841" s="236"/>
      <c r="AF1841" s="236"/>
      <c r="AG1841" s="236"/>
      <c r="AH1841" s="236"/>
      <c r="AI1841" s="236"/>
      <c r="AJ1841" s="236"/>
      <c r="AK1841" s="236"/>
      <c r="AL1841" s="260" t="str">
        <f t="shared" si="234"/>
        <v>нет</v>
      </c>
      <c r="AM1841" s="260" t="str">
        <f t="shared" si="236"/>
        <v>нет</v>
      </c>
      <c r="AN1841" s="260">
        <f t="shared" si="233"/>
        <v>0</v>
      </c>
      <c r="AO1841" s="260" t="e">
        <f t="shared" si="235"/>
        <v>#VALUE!</v>
      </c>
    </row>
    <row r="1842" spans="1:41">
      <c r="A1842" s="264" t="e">
        <f t="shared" si="237"/>
        <v>#VALUE!</v>
      </c>
      <c r="B1842" s="243">
        <v>1839</v>
      </c>
      <c r="C1842" s="244"/>
      <c r="D1842" s="259" t="str">
        <f t="shared" si="230"/>
        <v/>
      </c>
      <c r="E1842" s="236"/>
      <c r="F1842" s="236"/>
      <c r="G1842" s="244"/>
      <c r="H1842" s="259" t="str">
        <f t="shared" si="231"/>
        <v/>
      </c>
      <c r="I1842" s="236"/>
      <c r="J1842" s="236"/>
      <c r="K1842" s="236"/>
      <c r="L1842" s="236"/>
      <c r="M1842" s="311">
        <f t="shared" si="232"/>
        <v>0</v>
      </c>
      <c r="N1842" s="236"/>
      <c r="O1842" s="236"/>
      <c r="P1842" s="236"/>
      <c r="Q1842" s="236"/>
      <c r="R1842" s="236"/>
      <c r="S1842" s="236"/>
      <c r="T1842" s="236"/>
      <c r="U1842" s="236"/>
      <c r="V1842" s="236"/>
      <c r="W1842" s="236"/>
      <c r="X1842" s="236"/>
      <c r="Y1842" s="236"/>
      <c r="Z1842" s="236"/>
      <c r="AA1842" s="236"/>
      <c r="AB1842" s="236"/>
      <c r="AC1842" s="236"/>
      <c r="AD1842" s="236"/>
      <c r="AE1842" s="236"/>
      <c r="AF1842" s="236"/>
      <c r="AG1842" s="236"/>
      <c r="AH1842" s="236"/>
      <c r="AI1842" s="236"/>
      <c r="AJ1842" s="236"/>
      <c r="AK1842" s="236"/>
      <c r="AL1842" s="260" t="str">
        <f t="shared" si="234"/>
        <v>нет</v>
      </c>
      <c r="AM1842" s="260" t="str">
        <f t="shared" si="236"/>
        <v>нет</v>
      </c>
      <c r="AN1842" s="260">
        <f t="shared" si="233"/>
        <v>0</v>
      </c>
      <c r="AO1842" s="260" t="e">
        <f t="shared" si="235"/>
        <v>#VALUE!</v>
      </c>
    </row>
    <row r="1843" spans="1:41">
      <c r="A1843" s="264" t="e">
        <f t="shared" si="237"/>
        <v>#VALUE!</v>
      </c>
      <c r="B1843" s="243">
        <v>1840</v>
      </c>
      <c r="C1843" s="244"/>
      <c r="D1843" s="259" t="str">
        <f t="shared" si="230"/>
        <v/>
      </c>
      <c r="E1843" s="236"/>
      <c r="F1843" s="236"/>
      <c r="G1843" s="244"/>
      <c r="H1843" s="259" t="str">
        <f t="shared" si="231"/>
        <v/>
      </c>
      <c r="I1843" s="236"/>
      <c r="J1843" s="236"/>
      <c r="K1843" s="236"/>
      <c r="L1843" s="236"/>
      <c r="M1843" s="311">
        <f t="shared" si="232"/>
        <v>0</v>
      </c>
      <c r="N1843" s="236"/>
      <c r="O1843" s="236"/>
      <c r="P1843" s="236"/>
      <c r="Q1843" s="236"/>
      <c r="R1843" s="236"/>
      <c r="S1843" s="236"/>
      <c r="T1843" s="236"/>
      <c r="U1843" s="236"/>
      <c r="V1843" s="236"/>
      <c r="W1843" s="236"/>
      <c r="X1843" s="236"/>
      <c r="Y1843" s="236"/>
      <c r="Z1843" s="236"/>
      <c r="AA1843" s="236"/>
      <c r="AB1843" s="236"/>
      <c r="AC1843" s="236"/>
      <c r="AD1843" s="236"/>
      <c r="AE1843" s="236"/>
      <c r="AF1843" s="236"/>
      <c r="AG1843" s="236"/>
      <c r="AH1843" s="236"/>
      <c r="AI1843" s="236"/>
      <c r="AJ1843" s="236"/>
      <c r="AK1843" s="236"/>
      <c r="AL1843" s="260" t="str">
        <f t="shared" si="234"/>
        <v>нет</v>
      </c>
      <c r="AM1843" s="260" t="str">
        <f t="shared" si="236"/>
        <v>нет</v>
      </c>
      <c r="AN1843" s="260">
        <f t="shared" si="233"/>
        <v>0</v>
      </c>
      <c r="AO1843" s="260" t="e">
        <f t="shared" si="235"/>
        <v>#VALUE!</v>
      </c>
    </row>
    <row r="1844" spans="1:41">
      <c r="A1844" s="264" t="e">
        <f t="shared" si="237"/>
        <v>#VALUE!</v>
      </c>
      <c r="B1844" s="243">
        <v>1841</v>
      </c>
      <c r="C1844" s="244"/>
      <c r="D1844" s="259" t="str">
        <f t="shared" si="230"/>
        <v/>
      </c>
      <c r="E1844" s="236"/>
      <c r="F1844" s="236"/>
      <c r="G1844" s="244"/>
      <c r="H1844" s="259" t="str">
        <f t="shared" si="231"/>
        <v/>
      </c>
      <c r="I1844" s="236"/>
      <c r="J1844" s="236"/>
      <c r="K1844" s="236"/>
      <c r="L1844" s="236"/>
      <c r="M1844" s="311">
        <f t="shared" si="232"/>
        <v>0</v>
      </c>
      <c r="N1844" s="236"/>
      <c r="O1844" s="236"/>
      <c r="P1844" s="236"/>
      <c r="Q1844" s="236"/>
      <c r="R1844" s="236"/>
      <c r="S1844" s="236"/>
      <c r="T1844" s="236"/>
      <c r="U1844" s="236"/>
      <c r="V1844" s="236"/>
      <c r="W1844" s="236"/>
      <c r="X1844" s="236"/>
      <c r="Y1844" s="236"/>
      <c r="Z1844" s="236"/>
      <c r="AA1844" s="236"/>
      <c r="AB1844" s="236"/>
      <c r="AC1844" s="236"/>
      <c r="AD1844" s="236"/>
      <c r="AE1844" s="236"/>
      <c r="AF1844" s="236"/>
      <c r="AG1844" s="236"/>
      <c r="AH1844" s="236"/>
      <c r="AI1844" s="236"/>
      <c r="AJ1844" s="236"/>
      <c r="AK1844" s="236"/>
      <c r="AL1844" s="260" t="str">
        <f t="shared" si="234"/>
        <v>нет</v>
      </c>
      <c r="AM1844" s="260" t="str">
        <f t="shared" si="236"/>
        <v>нет</v>
      </c>
      <c r="AN1844" s="260">
        <f t="shared" si="233"/>
        <v>0</v>
      </c>
      <c r="AO1844" s="260" t="e">
        <f t="shared" si="235"/>
        <v>#VALUE!</v>
      </c>
    </row>
    <row r="1845" spans="1:41">
      <c r="A1845" s="264" t="e">
        <f t="shared" si="237"/>
        <v>#VALUE!</v>
      </c>
      <c r="B1845" s="243">
        <v>1842</v>
      </c>
      <c r="C1845" s="244"/>
      <c r="D1845" s="259" t="str">
        <f t="shared" si="230"/>
        <v/>
      </c>
      <c r="E1845" s="236"/>
      <c r="F1845" s="236"/>
      <c r="G1845" s="244"/>
      <c r="H1845" s="259" t="str">
        <f t="shared" si="231"/>
        <v/>
      </c>
      <c r="I1845" s="236"/>
      <c r="J1845" s="236"/>
      <c r="K1845" s="236"/>
      <c r="L1845" s="236"/>
      <c r="M1845" s="311">
        <f t="shared" si="232"/>
        <v>0</v>
      </c>
      <c r="N1845" s="236"/>
      <c r="O1845" s="236"/>
      <c r="P1845" s="236"/>
      <c r="Q1845" s="236"/>
      <c r="R1845" s="236"/>
      <c r="S1845" s="236"/>
      <c r="T1845" s="236"/>
      <c r="U1845" s="236"/>
      <c r="V1845" s="236"/>
      <c r="W1845" s="236"/>
      <c r="X1845" s="236"/>
      <c r="Y1845" s="236"/>
      <c r="Z1845" s="236"/>
      <c r="AA1845" s="236"/>
      <c r="AB1845" s="236"/>
      <c r="AC1845" s="236"/>
      <c r="AD1845" s="236"/>
      <c r="AE1845" s="236"/>
      <c r="AF1845" s="236"/>
      <c r="AG1845" s="236"/>
      <c r="AH1845" s="236"/>
      <c r="AI1845" s="236"/>
      <c r="AJ1845" s="236"/>
      <c r="AK1845" s="236"/>
      <c r="AL1845" s="260" t="str">
        <f t="shared" si="234"/>
        <v>нет</v>
      </c>
      <c r="AM1845" s="260" t="str">
        <f t="shared" si="236"/>
        <v>нет</v>
      </c>
      <c r="AN1845" s="260">
        <f t="shared" si="233"/>
        <v>0</v>
      </c>
      <c r="AO1845" s="260" t="e">
        <f t="shared" si="235"/>
        <v>#VALUE!</v>
      </c>
    </row>
    <row r="1846" spans="1:41">
      <c r="A1846" s="264" t="e">
        <f t="shared" si="237"/>
        <v>#VALUE!</v>
      </c>
      <c r="B1846" s="243">
        <v>1843</v>
      </c>
      <c r="C1846" s="244"/>
      <c r="D1846" s="259" t="str">
        <f t="shared" si="230"/>
        <v/>
      </c>
      <c r="E1846" s="236"/>
      <c r="F1846" s="236"/>
      <c r="G1846" s="244"/>
      <c r="H1846" s="259" t="str">
        <f t="shared" si="231"/>
        <v/>
      </c>
      <c r="I1846" s="236"/>
      <c r="J1846" s="236"/>
      <c r="K1846" s="236"/>
      <c r="L1846" s="236"/>
      <c r="M1846" s="311">
        <f t="shared" si="232"/>
        <v>0</v>
      </c>
      <c r="N1846" s="236"/>
      <c r="O1846" s="236"/>
      <c r="P1846" s="236"/>
      <c r="Q1846" s="236"/>
      <c r="R1846" s="236"/>
      <c r="S1846" s="236"/>
      <c r="T1846" s="236"/>
      <c r="U1846" s="236"/>
      <c r="V1846" s="236"/>
      <c r="W1846" s="236"/>
      <c r="X1846" s="236"/>
      <c r="Y1846" s="236"/>
      <c r="Z1846" s="236"/>
      <c r="AA1846" s="236"/>
      <c r="AB1846" s="236"/>
      <c r="AC1846" s="236"/>
      <c r="AD1846" s="236"/>
      <c r="AE1846" s="236"/>
      <c r="AF1846" s="236"/>
      <c r="AG1846" s="236"/>
      <c r="AH1846" s="236"/>
      <c r="AI1846" s="236"/>
      <c r="AJ1846" s="236"/>
      <c r="AK1846" s="236"/>
      <c r="AL1846" s="260" t="str">
        <f t="shared" si="234"/>
        <v>нет</v>
      </c>
      <c r="AM1846" s="260" t="str">
        <f t="shared" si="236"/>
        <v>нет</v>
      </c>
      <c r="AN1846" s="260">
        <f t="shared" si="233"/>
        <v>0</v>
      </c>
      <c r="AO1846" s="260" t="e">
        <f t="shared" si="235"/>
        <v>#VALUE!</v>
      </c>
    </row>
    <row r="1847" spans="1:41">
      <c r="A1847" s="264" t="e">
        <f t="shared" si="237"/>
        <v>#VALUE!</v>
      </c>
      <c r="B1847" s="243">
        <v>1844</v>
      </c>
      <c r="C1847" s="244"/>
      <c r="D1847" s="259" t="str">
        <f t="shared" si="230"/>
        <v/>
      </c>
      <c r="E1847" s="236"/>
      <c r="F1847" s="236"/>
      <c r="G1847" s="244"/>
      <c r="H1847" s="259" t="str">
        <f t="shared" si="231"/>
        <v/>
      </c>
      <c r="I1847" s="236"/>
      <c r="J1847" s="236"/>
      <c r="K1847" s="236"/>
      <c r="L1847" s="236"/>
      <c r="M1847" s="311">
        <f t="shared" si="232"/>
        <v>0</v>
      </c>
      <c r="N1847" s="236"/>
      <c r="O1847" s="236"/>
      <c r="P1847" s="236"/>
      <c r="Q1847" s="236"/>
      <c r="R1847" s="236"/>
      <c r="S1847" s="236"/>
      <c r="T1847" s="236"/>
      <c r="U1847" s="236"/>
      <c r="V1847" s="236"/>
      <c r="W1847" s="236"/>
      <c r="X1847" s="236"/>
      <c r="Y1847" s="236"/>
      <c r="Z1847" s="236"/>
      <c r="AA1847" s="236"/>
      <c r="AB1847" s="236"/>
      <c r="AC1847" s="236"/>
      <c r="AD1847" s="236"/>
      <c r="AE1847" s="236"/>
      <c r="AF1847" s="236"/>
      <c r="AG1847" s="236"/>
      <c r="AH1847" s="236"/>
      <c r="AI1847" s="236"/>
      <c r="AJ1847" s="236"/>
      <c r="AK1847" s="236"/>
      <c r="AL1847" s="260" t="str">
        <f t="shared" si="234"/>
        <v>нет</v>
      </c>
      <c r="AM1847" s="260" t="str">
        <f t="shared" si="236"/>
        <v>нет</v>
      </c>
      <c r="AN1847" s="260">
        <f t="shared" si="233"/>
        <v>0</v>
      </c>
      <c r="AO1847" s="260" t="e">
        <f t="shared" si="235"/>
        <v>#VALUE!</v>
      </c>
    </row>
    <row r="1848" spans="1:41">
      <c r="A1848" s="264" t="e">
        <f t="shared" si="237"/>
        <v>#VALUE!</v>
      </c>
      <c r="B1848" s="243">
        <v>1845</v>
      </c>
      <c r="C1848" s="244"/>
      <c r="D1848" s="259" t="str">
        <f t="shared" si="230"/>
        <v/>
      </c>
      <c r="E1848" s="236"/>
      <c r="F1848" s="236"/>
      <c r="G1848" s="244"/>
      <c r="H1848" s="259" t="str">
        <f t="shared" si="231"/>
        <v/>
      </c>
      <c r="I1848" s="236"/>
      <c r="J1848" s="236"/>
      <c r="K1848" s="236"/>
      <c r="L1848" s="236"/>
      <c r="M1848" s="311">
        <f t="shared" si="232"/>
        <v>0</v>
      </c>
      <c r="N1848" s="236"/>
      <c r="O1848" s="236"/>
      <c r="P1848" s="236"/>
      <c r="Q1848" s="236"/>
      <c r="R1848" s="236"/>
      <c r="S1848" s="236"/>
      <c r="T1848" s="236"/>
      <c r="U1848" s="236"/>
      <c r="V1848" s="236"/>
      <c r="W1848" s="236"/>
      <c r="X1848" s="236"/>
      <c r="Y1848" s="236"/>
      <c r="Z1848" s="236"/>
      <c r="AA1848" s="236"/>
      <c r="AB1848" s="236"/>
      <c r="AC1848" s="236"/>
      <c r="AD1848" s="236"/>
      <c r="AE1848" s="236"/>
      <c r="AF1848" s="236"/>
      <c r="AG1848" s="236"/>
      <c r="AH1848" s="236"/>
      <c r="AI1848" s="236"/>
      <c r="AJ1848" s="236"/>
      <c r="AK1848" s="236"/>
      <c r="AL1848" s="260" t="str">
        <f t="shared" si="234"/>
        <v>нет</v>
      </c>
      <c r="AM1848" s="260" t="str">
        <f t="shared" si="236"/>
        <v>нет</v>
      </c>
      <c r="AN1848" s="260">
        <f t="shared" si="233"/>
        <v>0</v>
      </c>
      <c r="AO1848" s="260" t="e">
        <f t="shared" si="235"/>
        <v>#VALUE!</v>
      </c>
    </row>
    <row r="1849" spans="1:41">
      <c r="A1849" s="264" t="e">
        <f t="shared" si="237"/>
        <v>#VALUE!</v>
      </c>
      <c r="B1849" s="243">
        <v>1846</v>
      </c>
      <c r="C1849" s="244"/>
      <c r="D1849" s="259" t="str">
        <f t="shared" si="230"/>
        <v/>
      </c>
      <c r="E1849" s="236"/>
      <c r="F1849" s="236"/>
      <c r="G1849" s="244"/>
      <c r="H1849" s="259" t="str">
        <f t="shared" si="231"/>
        <v/>
      </c>
      <c r="I1849" s="236"/>
      <c r="J1849" s="236"/>
      <c r="K1849" s="236"/>
      <c r="L1849" s="236"/>
      <c r="M1849" s="311">
        <f t="shared" si="232"/>
        <v>0</v>
      </c>
      <c r="N1849" s="236"/>
      <c r="O1849" s="236"/>
      <c r="P1849" s="236"/>
      <c r="Q1849" s="236"/>
      <c r="R1849" s="236"/>
      <c r="S1849" s="236"/>
      <c r="T1849" s="236"/>
      <c r="U1849" s="236"/>
      <c r="V1849" s="236"/>
      <c r="W1849" s="236"/>
      <c r="X1849" s="236"/>
      <c r="Y1849" s="236"/>
      <c r="Z1849" s="236"/>
      <c r="AA1849" s="236"/>
      <c r="AB1849" s="236"/>
      <c r="AC1849" s="236"/>
      <c r="AD1849" s="236"/>
      <c r="AE1849" s="236"/>
      <c r="AF1849" s="236"/>
      <c r="AG1849" s="236"/>
      <c r="AH1849" s="236"/>
      <c r="AI1849" s="236"/>
      <c r="AJ1849" s="236"/>
      <c r="AK1849" s="236"/>
      <c r="AL1849" s="260" t="str">
        <f t="shared" si="234"/>
        <v>нет</v>
      </c>
      <c r="AM1849" s="260" t="str">
        <f t="shared" si="236"/>
        <v>нет</v>
      </c>
      <c r="AN1849" s="260">
        <f t="shared" si="233"/>
        <v>0</v>
      </c>
      <c r="AO1849" s="260" t="e">
        <f t="shared" si="235"/>
        <v>#VALUE!</v>
      </c>
    </row>
    <row r="1850" spans="1:41">
      <c r="A1850" s="264" t="e">
        <f t="shared" si="237"/>
        <v>#VALUE!</v>
      </c>
      <c r="B1850" s="243">
        <v>1847</v>
      </c>
      <c r="C1850" s="244"/>
      <c r="D1850" s="259" t="str">
        <f t="shared" si="230"/>
        <v/>
      </c>
      <c r="E1850" s="236"/>
      <c r="F1850" s="236"/>
      <c r="G1850" s="244"/>
      <c r="H1850" s="259" t="str">
        <f t="shared" si="231"/>
        <v/>
      </c>
      <c r="I1850" s="236"/>
      <c r="J1850" s="236"/>
      <c r="K1850" s="236"/>
      <c r="L1850" s="236"/>
      <c r="M1850" s="311">
        <f t="shared" si="232"/>
        <v>0</v>
      </c>
      <c r="N1850" s="236"/>
      <c r="O1850" s="236"/>
      <c r="P1850" s="236"/>
      <c r="Q1850" s="236"/>
      <c r="R1850" s="236"/>
      <c r="S1850" s="236"/>
      <c r="T1850" s="236"/>
      <c r="U1850" s="236"/>
      <c r="V1850" s="236"/>
      <c r="W1850" s="236"/>
      <c r="X1850" s="236"/>
      <c r="Y1850" s="236"/>
      <c r="Z1850" s="236"/>
      <c r="AA1850" s="236"/>
      <c r="AB1850" s="236"/>
      <c r="AC1850" s="236"/>
      <c r="AD1850" s="236"/>
      <c r="AE1850" s="236"/>
      <c r="AF1850" s="236"/>
      <c r="AG1850" s="236"/>
      <c r="AH1850" s="236"/>
      <c r="AI1850" s="236"/>
      <c r="AJ1850" s="236"/>
      <c r="AK1850" s="236"/>
      <c r="AL1850" s="260" t="str">
        <f t="shared" si="234"/>
        <v>нет</v>
      </c>
      <c r="AM1850" s="260" t="str">
        <f t="shared" si="236"/>
        <v>нет</v>
      </c>
      <c r="AN1850" s="260">
        <f t="shared" si="233"/>
        <v>0</v>
      </c>
      <c r="AO1850" s="260" t="e">
        <f t="shared" si="235"/>
        <v>#VALUE!</v>
      </c>
    </row>
    <row r="1851" spans="1:41">
      <c r="A1851" s="264" t="e">
        <f t="shared" si="237"/>
        <v>#VALUE!</v>
      </c>
      <c r="B1851" s="243">
        <v>1848</v>
      </c>
      <c r="C1851" s="244"/>
      <c r="D1851" s="259" t="str">
        <f t="shared" si="230"/>
        <v/>
      </c>
      <c r="E1851" s="236"/>
      <c r="F1851" s="236"/>
      <c r="G1851" s="244"/>
      <c r="H1851" s="259" t="str">
        <f t="shared" si="231"/>
        <v/>
      </c>
      <c r="I1851" s="236"/>
      <c r="J1851" s="236"/>
      <c r="K1851" s="236"/>
      <c r="L1851" s="236"/>
      <c r="M1851" s="311">
        <f t="shared" si="232"/>
        <v>0</v>
      </c>
      <c r="N1851" s="236"/>
      <c r="O1851" s="236"/>
      <c r="P1851" s="236"/>
      <c r="Q1851" s="236"/>
      <c r="R1851" s="236"/>
      <c r="S1851" s="236"/>
      <c r="T1851" s="236"/>
      <c r="U1851" s="236"/>
      <c r="V1851" s="236"/>
      <c r="W1851" s="236"/>
      <c r="X1851" s="236"/>
      <c r="Y1851" s="236"/>
      <c r="Z1851" s="236"/>
      <c r="AA1851" s="236"/>
      <c r="AB1851" s="236"/>
      <c r="AC1851" s="236"/>
      <c r="AD1851" s="236"/>
      <c r="AE1851" s="236"/>
      <c r="AF1851" s="236"/>
      <c r="AG1851" s="236"/>
      <c r="AH1851" s="236"/>
      <c r="AI1851" s="236"/>
      <c r="AJ1851" s="236"/>
      <c r="AK1851" s="236"/>
      <c r="AL1851" s="260" t="str">
        <f t="shared" si="234"/>
        <v>нет</v>
      </c>
      <c r="AM1851" s="260" t="str">
        <f t="shared" si="236"/>
        <v>нет</v>
      </c>
      <c r="AN1851" s="260">
        <f t="shared" si="233"/>
        <v>0</v>
      </c>
      <c r="AO1851" s="260" t="e">
        <f t="shared" si="235"/>
        <v>#VALUE!</v>
      </c>
    </row>
    <row r="1852" spans="1:41">
      <c r="A1852" s="264" t="e">
        <f t="shared" si="237"/>
        <v>#VALUE!</v>
      </c>
      <c r="B1852" s="243">
        <v>1849</v>
      </c>
      <c r="C1852" s="244"/>
      <c r="D1852" s="259" t="str">
        <f t="shared" si="230"/>
        <v/>
      </c>
      <c r="E1852" s="236"/>
      <c r="F1852" s="236"/>
      <c r="G1852" s="244"/>
      <c r="H1852" s="259" t="str">
        <f t="shared" si="231"/>
        <v/>
      </c>
      <c r="I1852" s="236"/>
      <c r="J1852" s="236"/>
      <c r="K1852" s="236"/>
      <c r="L1852" s="236"/>
      <c r="M1852" s="311">
        <f t="shared" si="232"/>
        <v>0</v>
      </c>
      <c r="N1852" s="236"/>
      <c r="O1852" s="236"/>
      <c r="P1852" s="236"/>
      <c r="Q1852" s="236"/>
      <c r="R1852" s="236"/>
      <c r="S1852" s="236"/>
      <c r="T1852" s="236"/>
      <c r="U1852" s="236"/>
      <c r="V1852" s="236"/>
      <c r="W1852" s="236"/>
      <c r="X1852" s="236"/>
      <c r="Y1852" s="236"/>
      <c r="Z1852" s="236"/>
      <c r="AA1852" s="236"/>
      <c r="AB1852" s="236"/>
      <c r="AC1852" s="236"/>
      <c r="AD1852" s="236"/>
      <c r="AE1852" s="236"/>
      <c r="AF1852" s="236"/>
      <c r="AG1852" s="236"/>
      <c r="AH1852" s="236"/>
      <c r="AI1852" s="236"/>
      <c r="AJ1852" s="236"/>
      <c r="AK1852" s="236"/>
      <c r="AL1852" s="260" t="str">
        <f t="shared" si="234"/>
        <v>нет</v>
      </c>
      <c r="AM1852" s="260" t="str">
        <f t="shared" si="236"/>
        <v>нет</v>
      </c>
      <c r="AN1852" s="260">
        <f t="shared" si="233"/>
        <v>0</v>
      </c>
      <c r="AO1852" s="260" t="e">
        <f t="shared" si="235"/>
        <v>#VALUE!</v>
      </c>
    </row>
    <row r="1853" spans="1:41">
      <c r="A1853" s="264" t="e">
        <f t="shared" si="237"/>
        <v>#VALUE!</v>
      </c>
      <c r="B1853" s="243">
        <v>1850</v>
      </c>
      <c r="C1853" s="244"/>
      <c r="D1853" s="259" t="str">
        <f t="shared" si="230"/>
        <v/>
      </c>
      <c r="E1853" s="236"/>
      <c r="F1853" s="236"/>
      <c r="G1853" s="244"/>
      <c r="H1853" s="259" t="str">
        <f t="shared" si="231"/>
        <v/>
      </c>
      <c r="I1853" s="236"/>
      <c r="J1853" s="236"/>
      <c r="K1853" s="236"/>
      <c r="L1853" s="236"/>
      <c r="M1853" s="311">
        <f t="shared" si="232"/>
        <v>0</v>
      </c>
      <c r="N1853" s="236"/>
      <c r="O1853" s="236"/>
      <c r="P1853" s="236"/>
      <c r="Q1853" s="236"/>
      <c r="R1853" s="236"/>
      <c r="S1853" s="236"/>
      <c r="T1853" s="236"/>
      <c r="U1853" s="236"/>
      <c r="V1853" s="236"/>
      <c r="W1853" s="236"/>
      <c r="X1853" s="236"/>
      <c r="Y1853" s="236"/>
      <c r="Z1853" s="236"/>
      <c r="AA1853" s="236"/>
      <c r="AB1853" s="236"/>
      <c r="AC1853" s="236"/>
      <c r="AD1853" s="236"/>
      <c r="AE1853" s="236"/>
      <c r="AF1853" s="236"/>
      <c r="AG1853" s="236"/>
      <c r="AH1853" s="236"/>
      <c r="AI1853" s="236"/>
      <c r="AJ1853" s="236"/>
      <c r="AK1853" s="236"/>
      <c r="AL1853" s="260" t="str">
        <f t="shared" si="234"/>
        <v>нет</v>
      </c>
      <c r="AM1853" s="260" t="str">
        <f t="shared" si="236"/>
        <v>нет</v>
      </c>
      <c r="AN1853" s="260">
        <f t="shared" si="233"/>
        <v>0</v>
      </c>
      <c r="AO1853" s="260" t="e">
        <f t="shared" si="235"/>
        <v>#VALUE!</v>
      </c>
    </row>
    <row r="1854" spans="1:41">
      <c r="A1854" s="264" t="e">
        <f t="shared" si="237"/>
        <v>#VALUE!</v>
      </c>
      <c r="B1854" s="243">
        <v>1851</v>
      </c>
      <c r="C1854" s="244"/>
      <c r="D1854" s="259" t="str">
        <f t="shared" si="230"/>
        <v/>
      </c>
      <c r="E1854" s="236"/>
      <c r="F1854" s="236"/>
      <c r="G1854" s="244"/>
      <c r="H1854" s="259" t="str">
        <f t="shared" si="231"/>
        <v/>
      </c>
      <c r="I1854" s="236"/>
      <c r="J1854" s="236"/>
      <c r="K1854" s="236"/>
      <c r="L1854" s="236"/>
      <c r="M1854" s="311">
        <f t="shared" si="232"/>
        <v>0</v>
      </c>
      <c r="N1854" s="236"/>
      <c r="O1854" s="236"/>
      <c r="P1854" s="236"/>
      <c r="Q1854" s="236"/>
      <c r="R1854" s="236"/>
      <c r="S1854" s="236"/>
      <c r="T1854" s="236"/>
      <c r="U1854" s="236"/>
      <c r="V1854" s="236"/>
      <c r="W1854" s="236"/>
      <c r="X1854" s="236"/>
      <c r="Y1854" s="236"/>
      <c r="Z1854" s="236"/>
      <c r="AA1854" s="236"/>
      <c r="AB1854" s="236"/>
      <c r="AC1854" s="236"/>
      <c r="AD1854" s="236"/>
      <c r="AE1854" s="236"/>
      <c r="AF1854" s="236"/>
      <c r="AG1854" s="236"/>
      <c r="AH1854" s="236"/>
      <c r="AI1854" s="236"/>
      <c r="AJ1854" s="236"/>
      <c r="AK1854" s="236"/>
      <c r="AL1854" s="260" t="str">
        <f t="shared" si="234"/>
        <v>нет</v>
      </c>
      <c r="AM1854" s="260" t="str">
        <f t="shared" si="236"/>
        <v>нет</v>
      </c>
      <c r="AN1854" s="260">
        <f t="shared" si="233"/>
        <v>0</v>
      </c>
      <c r="AO1854" s="260" t="e">
        <f t="shared" si="235"/>
        <v>#VALUE!</v>
      </c>
    </row>
    <row r="1855" spans="1:41">
      <c r="A1855" s="264" t="e">
        <f t="shared" si="237"/>
        <v>#VALUE!</v>
      </c>
      <c r="B1855" s="243">
        <v>1852</v>
      </c>
      <c r="C1855" s="244"/>
      <c r="D1855" s="259" t="str">
        <f t="shared" ref="D1855:D1918" si="238">IFERROR(VLOOKUP(C1855,msu,2,0),"")</f>
        <v/>
      </c>
      <c r="E1855" s="236"/>
      <c r="F1855" s="236"/>
      <c r="G1855" s="244"/>
      <c r="H1855" s="259" t="str">
        <f t="shared" ref="H1855:H1918" si="239">IFERROR(VLOOKUP(G1855,oo,2,0),"")</f>
        <v/>
      </c>
      <c r="I1855" s="236"/>
      <c r="J1855" s="236"/>
      <c r="K1855" s="236"/>
      <c r="L1855" s="236"/>
      <c r="M1855" s="311">
        <f t="shared" ref="M1855:M1918" si="240">COUNTA(N1855:AK1855)</f>
        <v>0</v>
      </c>
      <c r="N1855" s="236"/>
      <c r="O1855" s="236"/>
      <c r="P1855" s="236"/>
      <c r="Q1855" s="236"/>
      <c r="R1855" s="236"/>
      <c r="S1855" s="236"/>
      <c r="T1855" s="236"/>
      <c r="U1855" s="236"/>
      <c r="V1855" s="236"/>
      <c r="W1855" s="236"/>
      <c r="X1855" s="236"/>
      <c r="Y1855" s="236"/>
      <c r="Z1855" s="236"/>
      <c r="AA1855" s="236"/>
      <c r="AB1855" s="236"/>
      <c r="AC1855" s="236"/>
      <c r="AD1855" s="236"/>
      <c r="AE1855" s="236"/>
      <c r="AF1855" s="236"/>
      <c r="AG1855" s="236"/>
      <c r="AH1855" s="236"/>
      <c r="AI1855" s="236"/>
      <c r="AJ1855" s="236"/>
      <c r="AK1855" s="236"/>
      <c r="AL1855" s="260" t="str">
        <f t="shared" si="234"/>
        <v>нет</v>
      </c>
      <c r="AM1855" s="260" t="str">
        <f t="shared" si="236"/>
        <v>нет</v>
      </c>
      <c r="AN1855" s="260">
        <f t="shared" ref="AN1855:AN1918" si="241">COUNTIF(N1855:AK1855,"призер")+COUNTIF(N1855:AK1855,"победитель")</f>
        <v>0</v>
      </c>
      <c r="AO1855" s="260" t="e">
        <f t="shared" si="235"/>
        <v>#VALUE!</v>
      </c>
    </row>
    <row r="1856" spans="1:41">
      <c r="A1856" s="264" t="e">
        <f t="shared" si="237"/>
        <v>#VALUE!</v>
      </c>
      <c r="B1856" s="243">
        <v>1853</v>
      </c>
      <c r="C1856" s="244"/>
      <c r="D1856" s="259" t="str">
        <f t="shared" si="238"/>
        <v/>
      </c>
      <c r="E1856" s="236"/>
      <c r="F1856" s="236"/>
      <c r="G1856" s="244"/>
      <c r="H1856" s="259" t="str">
        <f t="shared" si="239"/>
        <v/>
      </c>
      <c r="I1856" s="236"/>
      <c r="J1856" s="236"/>
      <c r="K1856" s="236"/>
      <c r="L1856" s="236"/>
      <c r="M1856" s="311">
        <f t="shared" si="240"/>
        <v>0</v>
      </c>
      <c r="N1856" s="236"/>
      <c r="O1856" s="236"/>
      <c r="P1856" s="236"/>
      <c r="Q1856" s="236"/>
      <c r="R1856" s="236"/>
      <c r="S1856" s="236"/>
      <c r="T1856" s="236"/>
      <c r="U1856" s="236"/>
      <c r="V1856" s="236"/>
      <c r="W1856" s="236"/>
      <c r="X1856" s="236"/>
      <c r="Y1856" s="236"/>
      <c r="Z1856" s="236"/>
      <c r="AA1856" s="236"/>
      <c r="AB1856" s="236"/>
      <c r="AC1856" s="236"/>
      <c r="AD1856" s="236"/>
      <c r="AE1856" s="236"/>
      <c r="AF1856" s="236"/>
      <c r="AG1856" s="236"/>
      <c r="AH1856" s="236"/>
      <c r="AI1856" s="236"/>
      <c r="AJ1856" s="236"/>
      <c r="AK1856" s="236"/>
      <c r="AL1856" s="260" t="str">
        <f t="shared" si="234"/>
        <v>нет</v>
      </c>
      <c r="AM1856" s="260" t="str">
        <f t="shared" si="236"/>
        <v>нет</v>
      </c>
      <c r="AN1856" s="260">
        <f t="shared" si="241"/>
        <v>0</v>
      </c>
      <c r="AO1856" s="260" t="e">
        <f t="shared" si="235"/>
        <v>#VALUE!</v>
      </c>
    </row>
    <row r="1857" spans="1:41">
      <c r="A1857" s="264" t="e">
        <f t="shared" si="237"/>
        <v>#VALUE!</v>
      </c>
      <c r="B1857" s="243">
        <v>1854</v>
      </c>
      <c r="C1857" s="244"/>
      <c r="D1857" s="259" t="str">
        <f t="shared" si="238"/>
        <v/>
      </c>
      <c r="E1857" s="236"/>
      <c r="F1857" s="236"/>
      <c r="G1857" s="244"/>
      <c r="H1857" s="259" t="str">
        <f t="shared" si="239"/>
        <v/>
      </c>
      <c r="I1857" s="236"/>
      <c r="J1857" s="236"/>
      <c r="K1857" s="236"/>
      <c r="L1857" s="236"/>
      <c r="M1857" s="311">
        <f t="shared" si="240"/>
        <v>0</v>
      </c>
      <c r="N1857" s="236"/>
      <c r="O1857" s="236"/>
      <c r="P1857" s="236"/>
      <c r="Q1857" s="236"/>
      <c r="R1857" s="236"/>
      <c r="S1857" s="236"/>
      <c r="T1857" s="236"/>
      <c r="U1857" s="236"/>
      <c r="V1857" s="236"/>
      <c r="W1857" s="236"/>
      <c r="X1857" s="236"/>
      <c r="Y1857" s="236"/>
      <c r="Z1857" s="236"/>
      <c r="AA1857" s="236"/>
      <c r="AB1857" s="236"/>
      <c r="AC1857" s="236"/>
      <c r="AD1857" s="236"/>
      <c r="AE1857" s="236"/>
      <c r="AF1857" s="236"/>
      <c r="AG1857" s="236"/>
      <c r="AH1857" s="236"/>
      <c r="AI1857" s="236"/>
      <c r="AJ1857" s="236"/>
      <c r="AK1857" s="236"/>
      <c r="AL1857" s="260" t="str">
        <f t="shared" si="234"/>
        <v>нет</v>
      </c>
      <c r="AM1857" s="260" t="str">
        <f t="shared" si="236"/>
        <v>нет</v>
      </c>
      <c r="AN1857" s="260">
        <f t="shared" si="241"/>
        <v>0</v>
      </c>
      <c r="AO1857" s="260" t="e">
        <f t="shared" si="235"/>
        <v>#VALUE!</v>
      </c>
    </row>
    <row r="1858" spans="1:41">
      <c r="A1858" s="264" t="e">
        <f t="shared" si="237"/>
        <v>#VALUE!</v>
      </c>
      <c r="B1858" s="243">
        <v>1855</v>
      </c>
      <c r="C1858" s="244"/>
      <c r="D1858" s="259" t="str">
        <f t="shared" si="238"/>
        <v/>
      </c>
      <c r="E1858" s="236"/>
      <c r="F1858" s="236"/>
      <c r="G1858" s="244"/>
      <c r="H1858" s="259" t="str">
        <f t="shared" si="239"/>
        <v/>
      </c>
      <c r="I1858" s="236"/>
      <c r="J1858" s="236"/>
      <c r="K1858" s="236"/>
      <c r="L1858" s="236"/>
      <c r="M1858" s="311">
        <f t="shared" si="240"/>
        <v>0</v>
      </c>
      <c r="N1858" s="236"/>
      <c r="O1858" s="236"/>
      <c r="P1858" s="236"/>
      <c r="Q1858" s="236"/>
      <c r="R1858" s="236"/>
      <c r="S1858" s="236"/>
      <c r="T1858" s="236"/>
      <c r="U1858" s="236"/>
      <c r="V1858" s="236"/>
      <c r="W1858" s="236"/>
      <c r="X1858" s="236"/>
      <c r="Y1858" s="236"/>
      <c r="Z1858" s="236"/>
      <c r="AA1858" s="236"/>
      <c r="AB1858" s="236"/>
      <c r="AC1858" s="236"/>
      <c r="AD1858" s="236"/>
      <c r="AE1858" s="236"/>
      <c r="AF1858" s="236"/>
      <c r="AG1858" s="236"/>
      <c r="AH1858" s="236"/>
      <c r="AI1858" s="236"/>
      <c r="AJ1858" s="236"/>
      <c r="AK1858" s="236"/>
      <c r="AL1858" s="260" t="str">
        <f t="shared" si="234"/>
        <v>нет</v>
      </c>
      <c r="AM1858" s="260" t="str">
        <f t="shared" si="236"/>
        <v>нет</v>
      </c>
      <c r="AN1858" s="260">
        <f t="shared" si="241"/>
        <v>0</v>
      </c>
      <c r="AO1858" s="260" t="e">
        <f t="shared" si="235"/>
        <v>#VALUE!</v>
      </c>
    </row>
    <row r="1859" spans="1:41">
      <c r="A1859" s="264" t="e">
        <f t="shared" si="237"/>
        <v>#VALUE!</v>
      </c>
      <c r="B1859" s="243">
        <v>1856</v>
      </c>
      <c r="C1859" s="244"/>
      <c r="D1859" s="259" t="str">
        <f t="shared" si="238"/>
        <v/>
      </c>
      <c r="E1859" s="236"/>
      <c r="F1859" s="236"/>
      <c r="G1859" s="244"/>
      <c r="H1859" s="259" t="str">
        <f t="shared" si="239"/>
        <v/>
      </c>
      <c r="I1859" s="236"/>
      <c r="J1859" s="236"/>
      <c r="K1859" s="236"/>
      <c r="L1859" s="236"/>
      <c r="M1859" s="311">
        <f t="shared" si="240"/>
        <v>0</v>
      </c>
      <c r="N1859" s="236"/>
      <c r="O1859" s="236"/>
      <c r="P1859" s="236"/>
      <c r="Q1859" s="236"/>
      <c r="R1859" s="236"/>
      <c r="S1859" s="236"/>
      <c r="T1859" s="236"/>
      <c r="U1859" s="236"/>
      <c r="V1859" s="236"/>
      <c r="W1859" s="236"/>
      <c r="X1859" s="236"/>
      <c r="Y1859" s="236"/>
      <c r="Z1859" s="236"/>
      <c r="AA1859" s="236"/>
      <c r="AB1859" s="236"/>
      <c r="AC1859" s="236"/>
      <c r="AD1859" s="236"/>
      <c r="AE1859" s="236"/>
      <c r="AF1859" s="236"/>
      <c r="AG1859" s="236"/>
      <c r="AH1859" s="236"/>
      <c r="AI1859" s="236"/>
      <c r="AJ1859" s="236"/>
      <c r="AK1859" s="236"/>
      <c r="AL1859" s="260" t="str">
        <f t="shared" si="234"/>
        <v>нет</v>
      </c>
      <c r="AM1859" s="260" t="str">
        <f t="shared" si="236"/>
        <v>нет</v>
      </c>
      <c r="AN1859" s="260">
        <f t="shared" si="241"/>
        <v>0</v>
      </c>
      <c r="AO1859" s="260" t="e">
        <f t="shared" si="235"/>
        <v>#VALUE!</v>
      </c>
    </row>
    <row r="1860" spans="1:41">
      <c r="A1860" s="264" t="e">
        <f t="shared" si="237"/>
        <v>#VALUE!</v>
      </c>
      <c r="B1860" s="243">
        <v>1857</v>
      </c>
      <c r="C1860" s="244"/>
      <c r="D1860" s="259" t="str">
        <f t="shared" si="238"/>
        <v/>
      </c>
      <c r="E1860" s="236"/>
      <c r="F1860" s="236"/>
      <c r="G1860" s="244"/>
      <c r="H1860" s="259" t="str">
        <f t="shared" si="239"/>
        <v/>
      </c>
      <c r="I1860" s="236"/>
      <c r="J1860" s="236"/>
      <c r="K1860" s="236"/>
      <c r="L1860" s="236"/>
      <c r="M1860" s="311">
        <f t="shared" si="240"/>
        <v>0</v>
      </c>
      <c r="N1860" s="236"/>
      <c r="O1860" s="236"/>
      <c r="P1860" s="236"/>
      <c r="Q1860" s="236"/>
      <c r="R1860" s="236"/>
      <c r="S1860" s="236"/>
      <c r="T1860" s="236"/>
      <c r="U1860" s="236"/>
      <c r="V1860" s="236"/>
      <c r="W1860" s="236"/>
      <c r="X1860" s="236"/>
      <c r="Y1860" s="236"/>
      <c r="Z1860" s="236"/>
      <c r="AA1860" s="236"/>
      <c r="AB1860" s="236"/>
      <c r="AC1860" s="236"/>
      <c r="AD1860" s="236"/>
      <c r="AE1860" s="236"/>
      <c r="AF1860" s="236"/>
      <c r="AG1860" s="236"/>
      <c r="AH1860" s="236"/>
      <c r="AI1860" s="236"/>
      <c r="AJ1860" s="236"/>
      <c r="AK1860" s="236"/>
      <c r="AL1860" s="260" t="str">
        <f t="shared" si="234"/>
        <v>нет</v>
      </c>
      <c r="AM1860" s="260" t="str">
        <f t="shared" si="236"/>
        <v>нет</v>
      </c>
      <c r="AN1860" s="260">
        <f t="shared" si="241"/>
        <v>0</v>
      </c>
      <c r="AO1860" s="260" t="e">
        <f t="shared" si="235"/>
        <v>#VALUE!</v>
      </c>
    </row>
    <row r="1861" spans="1:41">
      <c r="A1861" s="264" t="e">
        <f t="shared" si="237"/>
        <v>#VALUE!</v>
      </c>
      <c r="B1861" s="243">
        <v>1858</v>
      </c>
      <c r="C1861" s="244"/>
      <c r="D1861" s="259" t="str">
        <f t="shared" si="238"/>
        <v/>
      </c>
      <c r="E1861" s="236"/>
      <c r="F1861" s="236"/>
      <c r="G1861" s="244"/>
      <c r="H1861" s="259" t="str">
        <f t="shared" si="239"/>
        <v/>
      </c>
      <c r="I1861" s="236"/>
      <c r="J1861" s="236"/>
      <c r="K1861" s="236"/>
      <c r="L1861" s="236"/>
      <c r="M1861" s="311">
        <f t="shared" si="240"/>
        <v>0</v>
      </c>
      <c r="N1861" s="236"/>
      <c r="O1861" s="236"/>
      <c r="P1861" s="236"/>
      <c r="Q1861" s="236"/>
      <c r="R1861" s="236"/>
      <c r="S1861" s="236"/>
      <c r="T1861" s="236"/>
      <c r="U1861" s="236"/>
      <c r="V1861" s="236"/>
      <c r="W1861" s="236"/>
      <c r="X1861" s="236"/>
      <c r="Y1861" s="236"/>
      <c r="Z1861" s="236"/>
      <c r="AA1861" s="236"/>
      <c r="AB1861" s="236"/>
      <c r="AC1861" s="236"/>
      <c r="AD1861" s="236"/>
      <c r="AE1861" s="236"/>
      <c r="AF1861" s="236"/>
      <c r="AG1861" s="236"/>
      <c r="AH1861" s="236"/>
      <c r="AI1861" s="236"/>
      <c r="AJ1861" s="236"/>
      <c r="AK1861" s="236"/>
      <c r="AL1861" s="260" t="str">
        <f t="shared" ref="AL1861:AL1924" si="242">IF($I1861&lt;5,"нет",IF($I1861&gt;9,"нет","да"))</f>
        <v>нет</v>
      </c>
      <c r="AM1861" s="260" t="str">
        <f t="shared" si="236"/>
        <v>нет</v>
      </c>
      <c r="AN1861" s="260">
        <f t="shared" si="241"/>
        <v>0</v>
      </c>
      <c r="AO1861" s="260" t="e">
        <f t="shared" ref="AO1861:AO1924" si="243">IF(LEN(G1861)=5,LEFT(G1861,1)+100,LEFT(G1861,2)+100)</f>
        <v>#VALUE!</v>
      </c>
    </row>
    <row r="1862" spans="1:41">
      <c r="A1862" s="264" t="e">
        <f t="shared" si="237"/>
        <v>#VALUE!</v>
      </c>
      <c r="B1862" s="243">
        <v>1859</v>
      </c>
      <c r="C1862" s="244"/>
      <c r="D1862" s="259" t="str">
        <f t="shared" si="238"/>
        <v/>
      </c>
      <c r="E1862" s="236"/>
      <c r="F1862" s="236"/>
      <c r="G1862" s="244"/>
      <c r="H1862" s="259" t="str">
        <f t="shared" si="239"/>
        <v/>
      </c>
      <c r="I1862" s="236"/>
      <c r="J1862" s="236"/>
      <c r="K1862" s="236"/>
      <c r="L1862" s="236"/>
      <c r="M1862" s="311">
        <f t="shared" si="240"/>
        <v>0</v>
      </c>
      <c r="N1862" s="236"/>
      <c r="O1862" s="236"/>
      <c r="P1862" s="236"/>
      <c r="Q1862" s="236"/>
      <c r="R1862" s="236"/>
      <c r="S1862" s="236"/>
      <c r="T1862" s="236"/>
      <c r="U1862" s="236"/>
      <c r="V1862" s="236"/>
      <c r="W1862" s="236"/>
      <c r="X1862" s="236"/>
      <c r="Y1862" s="236"/>
      <c r="Z1862" s="236"/>
      <c r="AA1862" s="236"/>
      <c r="AB1862" s="236"/>
      <c r="AC1862" s="236"/>
      <c r="AD1862" s="236"/>
      <c r="AE1862" s="236"/>
      <c r="AF1862" s="236"/>
      <c r="AG1862" s="236"/>
      <c r="AH1862" s="236"/>
      <c r="AI1862" s="236"/>
      <c r="AJ1862" s="236"/>
      <c r="AK1862" s="236"/>
      <c r="AL1862" s="260" t="str">
        <f t="shared" si="242"/>
        <v>нет</v>
      </c>
      <c r="AM1862" s="260" t="str">
        <f t="shared" ref="AM1862:AM1925" si="244">IF($I1862&lt;=9,"нет","да")</f>
        <v>нет</v>
      </c>
      <c r="AN1862" s="260">
        <f t="shared" si="241"/>
        <v>0</v>
      </c>
      <c r="AO1862" s="260" t="e">
        <f t="shared" si="243"/>
        <v>#VALUE!</v>
      </c>
    </row>
    <row r="1863" spans="1:41">
      <c r="A1863" s="264" t="e">
        <f t="shared" si="237"/>
        <v>#VALUE!</v>
      </c>
      <c r="B1863" s="243">
        <v>1860</v>
      </c>
      <c r="C1863" s="244"/>
      <c r="D1863" s="259" t="str">
        <f t="shared" si="238"/>
        <v/>
      </c>
      <c r="E1863" s="236"/>
      <c r="F1863" s="236"/>
      <c r="G1863" s="244"/>
      <c r="H1863" s="259" t="str">
        <f t="shared" si="239"/>
        <v/>
      </c>
      <c r="I1863" s="236"/>
      <c r="J1863" s="236"/>
      <c r="K1863" s="236"/>
      <c r="L1863" s="236"/>
      <c r="M1863" s="311">
        <f t="shared" si="240"/>
        <v>0</v>
      </c>
      <c r="N1863" s="236"/>
      <c r="O1863" s="236"/>
      <c r="P1863" s="236"/>
      <c r="Q1863" s="236"/>
      <c r="R1863" s="236"/>
      <c r="S1863" s="236"/>
      <c r="T1863" s="236"/>
      <c r="U1863" s="236"/>
      <c r="V1863" s="236"/>
      <c r="W1863" s="236"/>
      <c r="X1863" s="236"/>
      <c r="Y1863" s="236"/>
      <c r="Z1863" s="236"/>
      <c r="AA1863" s="236"/>
      <c r="AB1863" s="236"/>
      <c r="AC1863" s="236"/>
      <c r="AD1863" s="236"/>
      <c r="AE1863" s="236"/>
      <c r="AF1863" s="236"/>
      <c r="AG1863" s="236"/>
      <c r="AH1863" s="236"/>
      <c r="AI1863" s="236"/>
      <c r="AJ1863" s="236"/>
      <c r="AK1863" s="236"/>
      <c r="AL1863" s="260" t="str">
        <f t="shared" si="242"/>
        <v>нет</v>
      </c>
      <c r="AM1863" s="260" t="str">
        <f t="shared" si="244"/>
        <v>нет</v>
      </c>
      <c r="AN1863" s="260">
        <f t="shared" si="241"/>
        <v>0</v>
      </c>
      <c r="AO1863" s="260" t="e">
        <f t="shared" si="243"/>
        <v>#VALUE!</v>
      </c>
    </row>
    <row r="1864" spans="1:41">
      <c r="A1864" s="264" t="e">
        <f t="shared" ref="A1864:A1927" si="245">IF($AO1864=$C1864, "Код_ОО+МСУ_верно", "Требуется проверка кода ОО или МСУ, кроме 101, 102,103")</f>
        <v>#VALUE!</v>
      </c>
      <c r="B1864" s="243">
        <v>1861</v>
      </c>
      <c r="C1864" s="244"/>
      <c r="D1864" s="259" t="str">
        <f t="shared" si="238"/>
        <v/>
      </c>
      <c r="E1864" s="236"/>
      <c r="F1864" s="236"/>
      <c r="G1864" s="244"/>
      <c r="H1864" s="259" t="str">
        <f t="shared" si="239"/>
        <v/>
      </c>
      <c r="I1864" s="236"/>
      <c r="J1864" s="236"/>
      <c r="K1864" s="236"/>
      <c r="L1864" s="236"/>
      <c r="M1864" s="311">
        <f t="shared" si="240"/>
        <v>0</v>
      </c>
      <c r="N1864" s="236"/>
      <c r="O1864" s="236"/>
      <c r="P1864" s="236"/>
      <c r="Q1864" s="236"/>
      <c r="R1864" s="236"/>
      <c r="S1864" s="236"/>
      <c r="T1864" s="236"/>
      <c r="U1864" s="236"/>
      <c r="V1864" s="236"/>
      <c r="W1864" s="236"/>
      <c r="X1864" s="236"/>
      <c r="Y1864" s="236"/>
      <c r="Z1864" s="236"/>
      <c r="AA1864" s="236"/>
      <c r="AB1864" s="236"/>
      <c r="AC1864" s="236"/>
      <c r="AD1864" s="236"/>
      <c r="AE1864" s="236"/>
      <c r="AF1864" s="236"/>
      <c r="AG1864" s="236"/>
      <c r="AH1864" s="236"/>
      <c r="AI1864" s="236"/>
      <c r="AJ1864" s="236"/>
      <c r="AK1864" s="236"/>
      <c r="AL1864" s="260" t="str">
        <f t="shared" si="242"/>
        <v>нет</v>
      </c>
      <c r="AM1864" s="260" t="str">
        <f t="shared" si="244"/>
        <v>нет</v>
      </c>
      <c r="AN1864" s="260">
        <f t="shared" si="241"/>
        <v>0</v>
      </c>
      <c r="AO1864" s="260" t="e">
        <f t="shared" si="243"/>
        <v>#VALUE!</v>
      </c>
    </row>
    <row r="1865" spans="1:41">
      <c r="A1865" s="264" t="e">
        <f t="shared" si="245"/>
        <v>#VALUE!</v>
      </c>
      <c r="B1865" s="243">
        <v>1862</v>
      </c>
      <c r="C1865" s="244"/>
      <c r="D1865" s="259" t="str">
        <f t="shared" si="238"/>
        <v/>
      </c>
      <c r="E1865" s="236"/>
      <c r="F1865" s="236"/>
      <c r="G1865" s="244"/>
      <c r="H1865" s="259" t="str">
        <f t="shared" si="239"/>
        <v/>
      </c>
      <c r="I1865" s="236"/>
      <c r="J1865" s="236"/>
      <c r="K1865" s="236"/>
      <c r="L1865" s="236"/>
      <c r="M1865" s="311">
        <f t="shared" si="240"/>
        <v>0</v>
      </c>
      <c r="N1865" s="236"/>
      <c r="O1865" s="236"/>
      <c r="P1865" s="236"/>
      <c r="Q1865" s="236"/>
      <c r="R1865" s="236"/>
      <c r="S1865" s="236"/>
      <c r="T1865" s="236"/>
      <c r="U1865" s="236"/>
      <c r="V1865" s="236"/>
      <c r="W1865" s="236"/>
      <c r="X1865" s="236"/>
      <c r="Y1865" s="236"/>
      <c r="Z1865" s="236"/>
      <c r="AA1865" s="236"/>
      <c r="AB1865" s="236"/>
      <c r="AC1865" s="236"/>
      <c r="AD1865" s="236"/>
      <c r="AE1865" s="236"/>
      <c r="AF1865" s="236"/>
      <c r="AG1865" s="236"/>
      <c r="AH1865" s="236"/>
      <c r="AI1865" s="236"/>
      <c r="AJ1865" s="236"/>
      <c r="AK1865" s="236"/>
      <c r="AL1865" s="260" t="str">
        <f t="shared" si="242"/>
        <v>нет</v>
      </c>
      <c r="AM1865" s="260" t="str">
        <f t="shared" si="244"/>
        <v>нет</v>
      </c>
      <c r="AN1865" s="260">
        <f t="shared" si="241"/>
        <v>0</v>
      </c>
      <c r="AO1865" s="260" t="e">
        <f t="shared" si="243"/>
        <v>#VALUE!</v>
      </c>
    </row>
    <row r="1866" spans="1:41">
      <c r="A1866" s="264" t="e">
        <f t="shared" si="245"/>
        <v>#VALUE!</v>
      </c>
      <c r="B1866" s="243">
        <v>1863</v>
      </c>
      <c r="C1866" s="244"/>
      <c r="D1866" s="259" t="str">
        <f t="shared" si="238"/>
        <v/>
      </c>
      <c r="E1866" s="236"/>
      <c r="F1866" s="236"/>
      <c r="G1866" s="244"/>
      <c r="H1866" s="259" t="str">
        <f t="shared" si="239"/>
        <v/>
      </c>
      <c r="I1866" s="236"/>
      <c r="J1866" s="236"/>
      <c r="K1866" s="236"/>
      <c r="L1866" s="236"/>
      <c r="M1866" s="311">
        <f t="shared" si="240"/>
        <v>0</v>
      </c>
      <c r="N1866" s="236"/>
      <c r="O1866" s="236"/>
      <c r="P1866" s="236"/>
      <c r="Q1866" s="236"/>
      <c r="R1866" s="236"/>
      <c r="S1866" s="236"/>
      <c r="T1866" s="236"/>
      <c r="U1866" s="236"/>
      <c r="V1866" s="236"/>
      <c r="W1866" s="236"/>
      <c r="X1866" s="236"/>
      <c r="Y1866" s="236"/>
      <c r="Z1866" s="236"/>
      <c r="AA1866" s="236"/>
      <c r="AB1866" s="236"/>
      <c r="AC1866" s="236"/>
      <c r="AD1866" s="236"/>
      <c r="AE1866" s="236"/>
      <c r="AF1866" s="236"/>
      <c r="AG1866" s="236"/>
      <c r="AH1866" s="236"/>
      <c r="AI1866" s="236"/>
      <c r="AJ1866" s="236"/>
      <c r="AK1866" s="236"/>
      <c r="AL1866" s="260" t="str">
        <f t="shared" si="242"/>
        <v>нет</v>
      </c>
      <c r="AM1866" s="260" t="str">
        <f t="shared" si="244"/>
        <v>нет</v>
      </c>
      <c r="AN1866" s="260">
        <f t="shared" si="241"/>
        <v>0</v>
      </c>
      <c r="AO1866" s="260" t="e">
        <f t="shared" si="243"/>
        <v>#VALUE!</v>
      </c>
    </row>
    <row r="1867" spans="1:41">
      <c r="A1867" s="264" t="e">
        <f t="shared" si="245"/>
        <v>#VALUE!</v>
      </c>
      <c r="B1867" s="243">
        <v>1864</v>
      </c>
      <c r="C1867" s="244"/>
      <c r="D1867" s="259" t="str">
        <f t="shared" si="238"/>
        <v/>
      </c>
      <c r="E1867" s="236"/>
      <c r="F1867" s="236"/>
      <c r="G1867" s="244"/>
      <c r="H1867" s="259" t="str">
        <f t="shared" si="239"/>
        <v/>
      </c>
      <c r="I1867" s="236"/>
      <c r="J1867" s="236"/>
      <c r="K1867" s="236"/>
      <c r="L1867" s="236"/>
      <c r="M1867" s="311">
        <f t="shared" si="240"/>
        <v>0</v>
      </c>
      <c r="N1867" s="236"/>
      <c r="O1867" s="236"/>
      <c r="P1867" s="236"/>
      <c r="Q1867" s="236"/>
      <c r="R1867" s="236"/>
      <c r="S1867" s="236"/>
      <c r="T1867" s="236"/>
      <c r="U1867" s="236"/>
      <c r="V1867" s="236"/>
      <c r="W1867" s="236"/>
      <c r="X1867" s="236"/>
      <c r="Y1867" s="236"/>
      <c r="Z1867" s="236"/>
      <c r="AA1867" s="236"/>
      <c r="AB1867" s="236"/>
      <c r="AC1867" s="236"/>
      <c r="AD1867" s="236"/>
      <c r="AE1867" s="236"/>
      <c r="AF1867" s="236"/>
      <c r="AG1867" s="236"/>
      <c r="AH1867" s="236"/>
      <c r="AI1867" s="236"/>
      <c r="AJ1867" s="236"/>
      <c r="AK1867" s="236"/>
      <c r="AL1867" s="260" t="str">
        <f t="shared" si="242"/>
        <v>нет</v>
      </c>
      <c r="AM1867" s="260" t="str">
        <f t="shared" si="244"/>
        <v>нет</v>
      </c>
      <c r="AN1867" s="260">
        <f t="shared" si="241"/>
        <v>0</v>
      </c>
      <c r="AO1867" s="260" t="e">
        <f t="shared" si="243"/>
        <v>#VALUE!</v>
      </c>
    </row>
    <row r="1868" spans="1:41">
      <c r="A1868" s="264" t="e">
        <f t="shared" si="245"/>
        <v>#VALUE!</v>
      </c>
      <c r="B1868" s="243">
        <v>1865</v>
      </c>
      <c r="C1868" s="244"/>
      <c r="D1868" s="259" t="str">
        <f t="shared" si="238"/>
        <v/>
      </c>
      <c r="E1868" s="236"/>
      <c r="F1868" s="236"/>
      <c r="G1868" s="244"/>
      <c r="H1868" s="259" t="str">
        <f t="shared" si="239"/>
        <v/>
      </c>
      <c r="I1868" s="236"/>
      <c r="J1868" s="236"/>
      <c r="K1868" s="236"/>
      <c r="L1868" s="236"/>
      <c r="M1868" s="311">
        <f t="shared" si="240"/>
        <v>0</v>
      </c>
      <c r="N1868" s="236"/>
      <c r="O1868" s="236"/>
      <c r="P1868" s="236"/>
      <c r="Q1868" s="236"/>
      <c r="R1868" s="236"/>
      <c r="S1868" s="236"/>
      <c r="T1868" s="236"/>
      <c r="U1868" s="236"/>
      <c r="V1868" s="236"/>
      <c r="W1868" s="236"/>
      <c r="X1868" s="236"/>
      <c r="Y1868" s="236"/>
      <c r="Z1868" s="236"/>
      <c r="AA1868" s="236"/>
      <c r="AB1868" s="236"/>
      <c r="AC1868" s="236"/>
      <c r="AD1868" s="236"/>
      <c r="AE1868" s="236"/>
      <c r="AF1868" s="236"/>
      <c r="AG1868" s="236"/>
      <c r="AH1868" s="236"/>
      <c r="AI1868" s="236"/>
      <c r="AJ1868" s="236"/>
      <c r="AK1868" s="236"/>
      <c r="AL1868" s="260" t="str">
        <f t="shared" si="242"/>
        <v>нет</v>
      </c>
      <c r="AM1868" s="260" t="str">
        <f t="shared" si="244"/>
        <v>нет</v>
      </c>
      <c r="AN1868" s="260">
        <f t="shared" si="241"/>
        <v>0</v>
      </c>
      <c r="AO1868" s="260" t="e">
        <f t="shared" si="243"/>
        <v>#VALUE!</v>
      </c>
    </row>
    <row r="1869" spans="1:41">
      <c r="A1869" s="264" t="e">
        <f t="shared" si="245"/>
        <v>#VALUE!</v>
      </c>
      <c r="B1869" s="243">
        <v>1866</v>
      </c>
      <c r="C1869" s="244"/>
      <c r="D1869" s="259" t="str">
        <f t="shared" si="238"/>
        <v/>
      </c>
      <c r="E1869" s="236"/>
      <c r="F1869" s="236"/>
      <c r="G1869" s="244"/>
      <c r="H1869" s="259" t="str">
        <f t="shared" si="239"/>
        <v/>
      </c>
      <c r="I1869" s="236"/>
      <c r="J1869" s="236"/>
      <c r="K1869" s="236"/>
      <c r="L1869" s="236"/>
      <c r="M1869" s="311">
        <f t="shared" si="240"/>
        <v>0</v>
      </c>
      <c r="N1869" s="236"/>
      <c r="O1869" s="236"/>
      <c r="P1869" s="236"/>
      <c r="Q1869" s="236"/>
      <c r="R1869" s="236"/>
      <c r="S1869" s="236"/>
      <c r="T1869" s="236"/>
      <c r="U1869" s="236"/>
      <c r="V1869" s="236"/>
      <c r="W1869" s="236"/>
      <c r="X1869" s="236"/>
      <c r="Y1869" s="236"/>
      <c r="Z1869" s="236"/>
      <c r="AA1869" s="236"/>
      <c r="AB1869" s="236"/>
      <c r="AC1869" s="236"/>
      <c r="AD1869" s="236"/>
      <c r="AE1869" s="236"/>
      <c r="AF1869" s="236"/>
      <c r="AG1869" s="236"/>
      <c r="AH1869" s="236"/>
      <c r="AI1869" s="236"/>
      <c r="AJ1869" s="236"/>
      <c r="AK1869" s="236"/>
      <c r="AL1869" s="260" t="str">
        <f t="shared" si="242"/>
        <v>нет</v>
      </c>
      <c r="AM1869" s="260" t="str">
        <f t="shared" si="244"/>
        <v>нет</v>
      </c>
      <c r="AN1869" s="260">
        <f t="shared" si="241"/>
        <v>0</v>
      </c>
      <c r="AO1869" s="260" t="e">
        <f t="shared" si="243"/>
        <v>#VALUE!</v>
      </c>
    </row>
    <row r="1870" spans="1:41">
      <c r="A1870" s="264" t="e">
        <f t="shared" si="245"/>
        <v>#VALUE!</v>
      </c>
      <c r="B1870" s="243">
        <v>1867</v>
      </c>
      <c r="C1870" s="244"/>
      <c r="D1870" s="259" t="str">
        <f t="shared" si="238"/>
        <v/>
      </c>
      <c r="E1870" s="236"/>
      <c r="F1870" s="236"/>
      <c r="G1870" s="244"/>
      <c r="H1870" s="259" t="str">
        <f t="shared" si="239"/>
        <v/>
      </c>
      <c r="I1870" s="236"/>
      <c r="J1870" s="236"/>
      <c r="K1870" s="236"/>
      <c r="L1870" s="236"/>
      <c r="M1870" s="311">
        <f t="shared" si="240"/>
        <v>0</v>
      </c>
      <c r="N1870" s="236"/>
      <c r="O1870" s="236"/>
      <c r="P1870" s="236"/>
      <c r="Q1870" s="236"/>
      <c r="R1870" s="236"/>
      <c r="S1870" s="236"/>
      <c r="T1870" s="236"/>
      <c r="U1870" s="236"/>
      <c r="V1870" s="236"/>
      <c r="W1870" s="236"/>
      <c r="X1870" s="236"/>
      <c r="Y1870" s="236"/>
      <c r="Z1870" s="236"/>
      <c r="AA1870" s="236"/>
      <c r="AB1870" s="236"/>
      <c r="AC1870" s="236"/>
      <c r="AD1870" s="236"/>
      <c r="AE1870" s="236"/>
      <c r="AF1870" s="236"/>
      <c r="AG1870" s="236"/>
      <c r="AH1870" s="236"/>
      <c r="AI1870" s="236"/>
      <c r="AJ1870" s="236"/>
      <c r="AK1870" s="236"/>
      <c r="AL1870" s="260" t="str">
        <f t="shared" si="242"/>
        <v>нет</v>
      </c>
      <c r="AM1870" s="260" t="str">
        <f t="shared" si="244"/>
        <v>нет</v>
      </c>
      <c r="AN1870" s="260">
        <f t="shared" si="241"/>
        <v>0</v>
      </c>
      <c r="AO1870" s="260" t="e">
        <f t="shared" si="243"/>
        <v>#VALUE!</v>
      </c>
    </row>
    <row r="1871" spans="1:41">
      <c r="A1871" s="264" t="e">
        <f t="shared" si="245"/>
        <v>#VALUE!</v>
      </c>
      <c r="B1871" s="243">
        <v>1868</v>
      </c>
      <c r="C1871" s="244"/>
      <c r="D1871" s="259" t="str">
        <f t="shared" si="238"/>
        <v/>
      </c>
      <c r="E1871" s="236"/>
      <c r="F1871" s="236"/>
      <c r="G1871" s="244"/>
      <c r="H1871" s="259" t="str">
        <f t="shared" si="239"/>
        <v/>
      </c>
      <c r="I1871" s="236"/>
      <c r="J1871" s="236"/>
      <c r="K1871" s="236"/>
      <c r="L1871" s="236"/>
      <c r="M1871" s="311">
        <f t="shared" si="240"/>
        <v>0</v>
      </c>
      <c r="N1871" s="236"/>
      <c r="O1871" s="236"/>
      <c r="P1871" s="236"/>
      <c r="Q1871" s="236"/>
      <c r="R1871" s="236"/>
      <c r="S1871" s="236"/>
      <c r="T1871" s="236"/>
      <c r="U1871" s="236"/>
      <c r="V1871" s="236"/>
      <c r="W1871" s="236"/>
      <c r="X1871" s="236"/>
      <c r="Y1871" s="236"/>
      <c r="Z1871" s="236"/>
      <c r="AA1871" s="236"/>
      <c r="AB1871" s="236"/>
      <c r="AC1871" s="236"/>
      <c r="AD1871" s="236"/>
      <c r="AE1871" s="236"/>
      <c r="AF1871" s="236"/>
      <c r="AG1871" s="236"/>
      <c r="AH1871" s="236"/>
      <c r="AI1871" s="236"/>
      <c r="AJ1871" s="236"/>
      <c r="AK1871" s="236"/>
      <c r="AL1871" s="260" t="str">
        <f t="shared" si="242"/>
        <v>нет</v>
      </c>
      <c r="AM1871" s="260" t="str">
        <f t="shared" si="244"/>
        <v>нет</v>
      </c>
      <c r="AN1871" s="260">
        <f t="shared" si="241"/>
        <v>0</v>
      </c>
      <c r="AO1871" s="260" t="e">
        <f t="shared" si="243"/>
        <v>#VALUE!</v>
      </c>
    </row>
    <row r="1872" spans="1:41">
      <c r="A1872" s="264" t="e">
        <f t="shared" si="245"/>
        <v>#VALUE!</v>
      </c>
      <c r="B1872" s="243">
        <v>1869</v>
      </c>
      <c r="C1872" s="244"/>
      <c r="D1872" s="259" t="str">
        <f t="shared" si="238"/>
        <v/>
      </c>
      <c r="E1872" s="236"/>
      <c r="F1872" s="236"/>
      <c r="G1872" s="244"/>
      <c r="H1872" s="259" t="str">
        <f t="shared" si="239"/>
        <v/>
      </c>
      <c r="I1872" s="236"/>
      <c r="J1872" s="236"/>
      <c r="K1872" s="236"/>
      <c r="L1872" s="236"/>
      <c r="M1872" s="311">
        <f t="shared" si="240"/>
        <v>0</v>
      </c>
      <c r="N1872" s="236"/>
      <c r="O1872" s="236"/>
      <c r="P1872" s="236"/>
      <c r="Q1872" s="236"/>
      <c r="R1872" s="236"/>
      <c r="S1872" s="236"/>
      <c r="T1872" s="236"/>
      <c r="U1872" s="236"/>
      <c r="V1872" s="236"/>
      <c r="W1872" s="236"/>
      <c r="X1872" s="236"/>
      <c r="Y1872" s="236"/>
      <c r="Z1872" s="236"/>
      <c r="AA1872" s="236"/>
      <c r="AB1872" s="236"/>
      <c r="AC1872" s="236"/>
      <c r="AD1872" s="236"/>
      <c r="AE1872" s="236"/>
      <c r="AF1872" s="236"/>
      <c r="AG1872" s="236"/>
      <c r="AH1872" s="236"/>
      <c r="AI1872" s="236"/>
      <c r="AJ1872" s="236"/>
      <c r="AK1872" s="236"/>
      <c r="AL1872" s="260" t="str">
        <f t="shared" si="242"/>
        <v>нет</v>
      </c>
      <c r="AM1872" s="260" t="str">
        <f t="shared" si="244"/>
        <v>нет</v>
      </c>
      <c r="AN1872" s="260">
        <f t="shared" si="241"/>
        <v>0</v>
      </c>
      <c r="AO1872" s="260" t="e">
        <f t="shared" si="243"/>
        <v>#VALUE!</v>
      </c>
    </row>
    <row r="1873" spans="1:41">
      <c r="A1873" s="264" t="e">
        <f t="shared" si="245"/>
        <v>#VALUE!</v>
      </c>
      <c r="B1873" s="243">
        <v>1870</v>
      </c>
      <c r="C1873" s="244"/>
      <c r="D1873" s="259" t="str">
        <f t="shared" si="238"/>
        <v/>
      </c>
      <c r="E1873" s="236"/>
      <c r="F1873" s="236"/>
      <c r="G1873" s="244"/>
      <c r="H1873" s="259" t="str">
        <f t="shared" si="239"/>
        <v/>
      </c>
      <c r="I1873" s="236"/>
      <c r="J1873" s="236"/>
      <c r="K1873" s="236"/>
      <c r="L1873" s="236"/>
      <c r="M1873" s="311">
        <f t="shared" si="240"/>
        <v>0</v>
      </c>
      <c r="N1873" s="236"/>
      <c r="O1873" s="236"/>
      <c r="P1873" s="236"/>
      <c r="Q1873" s="236"/>
      <c r="R1873" s="236"/>
      <c r="S1873" s="236"/>
      <c r="T1873" s="236"/>
      <c r="U1873" s="236"/>
      <c r="V1873" s="236"/>
      <c r="W1873" s="236"/>
      <c r="X1873" s="236"/>
      <c r="Y1873" s="236"/>
      <c r="Z1873" s="236"/>
      <c r="AA1873" s="236"/>
      <c r="AB1873" s="236"/>
      <c r="AC1873" s="236"/>
      <c r="AD1873" s="236"/>
      <c r="AE1873" s="236"/>
      <c r="AF1873" s="236"/>
      <c r="AG1873" s="236"/>
      <c r="AH1873" s="236"/>
      <c r="AI1873" s="236"/>
      <c r="AJ1873" s="236"/>
      <c r="AK1873" s="236"/>
      <c r="AL1873" s="260" t="str">
        <f t="shared" si="242"/>
        <v>нет</v>
      </c>
      <c r="AM1873" s="260" t="str">
        <f t="shared" si="244"/>
        <v>нет</v>
      </c>
      <c r="AN1873" s="260">
        <f t="shared" si="241"/>
        <v>0</v>
      </c>
      <c r="AO1873" s="260" t="e">
        <f t="shared" si="243"/>
        <v>#VALUE!</v>
      </c>
    </row>
    <row r="1874" spans="1:41">
      <c r="A1874" s="264" t="e">
        <f t="shared" si="245"/>
        <v>#VALUE!</v>
      </c>
      <c r="B1874" s="243">
        <v>1871</v>
      </c>
      <c r="C1874" s="244"/>
      <c r="D1874" s="259" t="str">
        <f t="shared" si="238"/>
        <v/>
      </c>
      <c r="E1874" s="236"/>
      <c r="F1874" s="236"/>
      <c r="G1874" s="244"/>
      <c r="H1874" s="259" t="str">
        <f t="shared" si="239"/>
        <v/>
      </c>
      <c r="I1874" s="236"/>
      <c r="J1874" s="236"/>
      <c r="K1874" s="236"/>
      <c r="L1874" s="236"/>
      <c r="M1874" s="311">
        <f t="shared" si="240"/>
        <v>0</v>
      </c>
      <c r="N1874" s="236"/>
      <c r="O1874" s="236"/>
      <c r="P1874" s="236"/>
      <c r="Q1874" s="236"/>
      <c r="R1874" s="236"/>
      <c r="S1874" s="236"/>
      <c r="T1874" s="236"/>
      <c r="U1874" s="236"/>
      <c r="V1874" s="236"/>
      <c r="W1874" s="236"/>
      <c r="X1874" s="236"/>
      <c r="Y1874" s="236"/>
      <c r="Z1874" s="236"/>
      <c r="AA1874" s="236"/>
      <c r="AB1874" s="236"/>
      <c r="AC1874" s="236"/>
      <c r="AD1874" s="236"/>
      <c r="AE1874" s="236"/>
      <c r="AF1874" s="236"/>
      <c r="AG1874" s="236"/>
      <c r="AH1874" s="236"/>
      <c r="AI1874" s="236"/>
      <c r="AJ1874" s="236"/>
      <c r="AK1874" s="236"/>
      <c r="AL1874" s="260" t="str">
        <f t="shared" si="242"/>
        <v>нет</v>
      </c>
      <c r="AM1874" s="260" t="str">
        <f t="shared" si="244"/>
        <v>нет</v>
      </c>
      <c r="AN1874" s="260">
        <f t="shared" si="241"/>
        <v>0</v>
      </c>
      <c r="AO1874" s="260" t="e">
        <f t="shared" si="243"/>
        <v>#VALUE!</v>
      </c>
    </row>
    <row r="1875" spans="1:41">
      <c r="A1875" s="264" t="e">
        <f t="shared" si="245"/>
        <v>#VALUE!</v>
      </c>
      <c r="B1875" s="243">
        <v>1872</v>
      </c>
      <c r="C1875" s="244"/>
      <c r="D1875" s="259" t="str">
        <f t="shared" si="238"/>
        <v/>
      </c>
      <c r="E1875" s="236"/>
      <c r="F1875" s="236"/>
      <c r="G1875" s="244"/>
      <c r="H1875" s="259" t="str">
        <f t="shared" si="239"/>
        <v/>
      </c>
      <c r="I1875" s="236"/>
      <c r="J1875" s="236"/>
      <c r="K1875" s="236"/>
      <c r="L1875" s="236"/>
      <c r="M1875" s="311">
        <f t="shared" si="240"/>
        <v>0</v>
      </c>
      <c r="N1875" s="236"/>
      <c r="O1875" s="236"/>
      <c r="P1875" s="236"/>
      <c r="Q1875" s="236"/>
      <c r="R1875" s="236"/>
      <c r="S1875" s="236"/>
      <c r="T1875" s="236"/>
      <c r="U1875" s="236"/>
      <c r="V1875" s="236"/>
      <c r="W1875" s="236"/>
      <c r="X1875" s="236"/>
      <c r="Y1875" s="236"/>
      <c r="Z1875" s="236"/>
      <c r="AA1875" s="236"/>
      <c r="AB1875" s="236"/>
      <c r="AC1875" s="236"/>
      <c r="AD1875" s="236"/>
      <c r="AE1875" s="236"/>
      <c r="AF1875" s="236"/>
      <c r="AG1875" s="236"/>
      <c r="AH1875" s="236"/>
      <c r="AI1875" s="236"/>
      <c r="AJ1875" s="236"/>
      <c r="AK1875" s="236"/>
      <c r="AL1875" s="260" t="str">
        <f t="shared" si="242"/>
        <v>нет</v>
      </c>
      <c r="AM1875" s="260" t="str">
        <f t="shared" si="244"/>
        <v>нет</v>
      </c>
      <c r="AN1875" s="260">
        <f t="shared" si="241"/>
        <v>0</v>
      </c>
      <c r="AO1875" s="260" t="e">
        <f t="shared" si="243"/>
        <v>#VALUE!</v>
      </c>
    </row>
    <row r="1876" spans="1:41">
      <c r="A1876" s="264" t="e">
        <f t="shared" si="245"/>
        <v>#VALUE!</v>
      </c>
      <c r="B1876" s="243">
        <v>1873</v>
      </c>
      <c r="C1876" s="244"/>
      <c r="D1876" s="259" t="str">
        <f t="shared" si="238"/>
        <v/>
      </c>
      <c r="E1876" s="236"/>
      <c r="F1876" s="236"/>
      <c r="G1876" s="244"/>
      <c r="H1876" s="259" t="str">
        <f t="shared" si="239"/>
        <v/>
      </c>
      <c r="I1876" s="236"/>
      <c r="J1876" s="236"/>
      <c r="K1876" s="236"/>
      <c r="L1876" s="236"/>
      <c r="M1876" s="311">
        <f t="shared" si="240"/>
        <v>0</v>
      </c>
      <c r="N1876" s="236"/>
      <c r="O1876" s="236"/>
      <c r="P1876" s="236"/>
      <c r="Q1876" s="236"/>
      <c r="R1876" s="236"/>
      <c r="S1876" s="236"/>
      <c r="T1876" s="236"/>
      <c r="U1876" s="236"/>
      <c r="V1876" s="236"/>
      <c r="W1876" s="236"/>
      <c r="X1876" s="236"/>
      <c r="Y1876" s="236"/>
      <c r="Z1876" s="236"/>
      <c r="AA1876" s="236"/>
      <c r="AB1876" s="236"/>
      <c r="AC1876" s="236"/>
      <c r="AD1876" s="236"/>
      <c r="AE1876" s="236"/>
      <c r="AF1876" s="236"/>
      <c r="AG1876" s="236"/>
      <c r="AH1876" s="236"/>
      <c r="AI1876" s="236"/>
      <c r="AJ1876" s="236"/>
      <c r="AK1876" s="236"/>
      <c r="AL1876" s="260" t="str">
        <f t="shared" si="242"/>
        <v>нет</v>
      </c>
      <c r="AM1876" s="260" t="str">
        <f t="shared" si="244"/>
        <v>нет</v>
      </c>
      <c r="AN1876" s="260">
        <f t="shared" si="241"/>
        <v>0</v>
      </c>
      <c r="AO1876" s="260" t="e">
        <f t="shared" si="243"/>
        <v>#VALUE!</v>
      </c>
    </row>
    <row r="1877" spans="1:41">
      <c r="A1877" s="264" t="e">
        <f t="shared" si="245"/>
        <v>#VALUE!</v>
      </c>
      <c r="B1877" s="243">
        <v>1874</v>
      </c>
      <c r="C1877" s="244"/>
      <c r="D1877" s="259" t="str">
        <f t="shared" si="238"/>
        <v/>
      </c>
      <c r="E1877" s="236"/>
      <c r="F1877" s="236"/>
      <c r="G1877" s="244"/>
      <c r="H1877" s="259" t="str">
        <f t="shared" si="239"/>
        <v/>
      </c>
      <c r="I1877" s="236"/>
      <c r="J1877" s="236"/>
      <c r="K1877" s="236"/>
      <c r="L1877" s="236"/>
      <c r="M1877" s="311">
        <f t="shared" si="240"/>
        <v>0</v>
      </c>
      <c r="N1877" s="236"/>
      <c r="O1877" s="236"/>
      <c r="P1877" s="236"/>
      <c r="Q1877" s="236"/>
      <c r="R1877" s="236"/>
      <c r="S1877" s="236"/>
      <c r="T1877" s="236"/>
      <c r="U1877" s="236"/>
      <c r="V1877" s="236"/>
      <c r="W1877" s="236"/>
      <c r="X1877" s="236"/>
      <c r="Y1877" s="236"/>
      <c r="Z1877" s="236"/>
      <c r="AA1877" s="236"/>
      <c r="AB1877" s="236"/>
      <c r="AC1877" s="236"/>
      <c r="AD1877" s="236"/>
      <c r="AE1877" s="236"/>
      <c r="AF1877" s="236"/>
      <c r="AG1877" s="236"/>
      <c r="AH1877" s="236"/>
      <c r="AI1877" s="236"/>
      <c r="AJ1877" s="236"/>
      <c r="AK1877" s="236"/>
      <c r="AL1877" s="260" t="str">
        <f t="shared" si="242"/>
        <v>нет</v>
      </c>
      <c r="AM1877" s="260" t="str">
        <f t="shared" si="244"/>
        <v>нет</v>
      </c>
      <c r="AN1877" s="260">
        <f t="shared" si="241"/>
        <v>0</v>
      </c>
      <c r="AO1877" s="260" t="e">
        <f t="shared" si="243"/>
        <v>#VALUE!</v>
      </c>
    </row>
    <row r="1878" spans="1:41">
      <c r="A1878" s="264" t="e">
        <f t="shared" si="245"/>
        <v>#VALUE!</v>
      </c>
      <c r="B1878" s="243">
        <v>1875</v>
      </c>
      <c r="C1878" s="244"/>
      <c r="D1878" s="259" t="str">
        <f t="shared" si="238"/>
        <v/>
      </c>
      <c r="E1878" s="236"/>
      <c r="F1878" s="236"/>
      <c r="G1878" s="244"/>
      <c r="H1878" s="259" t="str">
        <f t="shared" si="239"/>
        <v/>
      </c>
      <c r="I1878" s="236"/>
      <c r="J1878" s="236"/>
      <c r="K1878" s="236"/>
      <c r="L1878" s="236"/>
      <c r="M1878" s="311">
        <f t="shared" si="240"/>
        <v>0</v>
      </c>
      <c r="N1878" s="236"/>
      <c r="O1878" s="236"/>
      <c r="P1878" s="236"/>
      <c r="Q1878" s="236"/>
      <c r="R1878" s="236"/>
      <c r="S1878" s="236"/>
      <c r="T1878" s="236"/>
      <c r="U1878" s="236"/>
      <c r="V1878" s="236"/>
      <c r="W1878" s="236"/>
      <c r="X1878" s="236"/>
      <c r="Y1878" s="236"/>
      <c r="Z1878" s="236"/>
      <c r="AA1878" s="236"/>
      <c r="AB1878" s="236"/>
      <c r="AC1878" s="236"/>
      <c r="AD1878" s="236"/>
      <c r="AE1878" s="236"/>
      <c r="AF1878" s="236"/>
      <c r="AG1878" s="236"/>
      <c r="AH1878" s="236"/>
      <c r="AI1878" s="236"/>
      <c r="AJ1878" s="236"/>
      <c r="AK1878" s="236"/>
      <c r="AL1878" s="260" t="str">
        <f t="shared" si="242"/>
        <v>нет</v>
      </c>
      <c r="AM1878" s="260" t="str">
        <f t="shared" si="244"/>
        <v>нет</v>
      </c>
      <c r="AN1878" s="260">
        <f t="shared" si="241"/>
        <v>0</v>
      </c>
      <c r="AO1878" s="260" t="e">
        <f t="shared" si="243"/>
        <v>#VALUE!</v>
      </c>
    </row>
    <row r="1879" spans="1:41">
      <c r="A1879" s="264" t="e">
        <f t="shared" si="245"/>
        <v>#VALUE!</v>
      </c>
      <c r="B1879" s="243">
        <v>1876</v>
      </c>
      <c r="C1879" s="244"/>
      <c r="D1879" s="259" t="str">
        <f t="shared" si="238"/>
        <v/>
      </c>
      <c r="E1879" s="236"/>
      <c r="F1879" s="236"/>
      <c r="G1879" s="244"/>
      <c r="H1879" s="259" t="str">
        <f t="shared" si="239"/>
        <v/>
      </c>
      <c r="I1879" s="236"/>
      <c r="J1879" s="236"/>
      <c r="K1879" s="236"/>
      <c r="L1879" s="236"/>
      <c r="M1879" s="311">
        <f t="shared" si="240"/>
        <v>0</v>
      </c>
      <c r="N1879" s="236"/>
      <c r="O1879" s="236"/>
      <c r="P1879" s="236"/>
      <c r="Q1879" s="236"/>
      <c r="R1879" s="236"/>
      <c r="S1879" s="236"/>
      <c r="T1879" s="236"/>
      <c r="U1879" s="236"/>
      <c r="V1879" s="236"/>
      <c r="W1879" s="236"/>
      <c r="X1879" s="236"/>
      <c r="Y1879" s="236"/>
      <c r="Z1879" s="236"/>
      <c r="AA1879" s="236"/>
      <c r="AB1879" s="236"/>
      <c r="AC1879" s="236"/>
      <c r="AD1879" s="236"/>
      <c r="AE1879" s="236"/>
      <c r="AF1879" s="236"/>
      <c r="AG1879" s="236"/>
      <c r="AH1879" s="236"/>
      <c r="AI1879" s="236"/>
      <c r="AJ1879" s="236"/>
      <c r="AK1879" s="236"/>
      <c r="AL1879" s="260" t="str">
        <f t="shared" si="242"/>
        <v>нет</v>
      </c>
      <c r="AM1879" s="260" t="str">
        <f t="shared" si="244"/>
        <v>нет</v>
      </c>
      <c r="AN1879" s="260">
        <f t="shared" si="241"/>
        <v>0</v>
      </c>
      <c r="AO1879" s="260" t="e">
        <f t="shared" si="243"/>
        <v>#VALUE!</v>
      </c>
    </row>
    <row r="1880" spans="1:41">
      <c r="A1880" s="264" t="e">
        <f t="shared" si="245"/>
        <v>#VALUE!</v>
      </c>
      <c r="B1880" s="243">
        <v>1877</v>
      </c>
      <c r="C1880" s="244"/>
      <c r="D1880" s="259" t="str">
        <f t="shared" si="238"/>
        <v/>
      </c>
      <c r="E1880" s="236"/>
      <c r="F1880" s="236"/>
      <c r="G1880" s="244"/>
      <c r="H1880" s="259" t="str">
        <f t="shared" si="239"/>
        <v/>
      </c>
      <c r="I1880" s="236"/>
      <c r="J1880" s="236"/>
      <c r="K1880" s="236"/>
      <c r="L1880" s="236"/>
      <c r="M1880" s="311">
        <f t="shared" si="240"/>
        <v>0</v>
      </c>
      <c r="N1880" s="236"/>
      <c r="O1880" s="236"/>
      <c r="P1880" s="236"/>
      <c r="Q1880" s="236"/>
      <c r="R1880" s="236"/>
      <c r="S1880" s="236"/>
      <c r="T1880" s="236"/>
      <c r="U1880" s="236"/>
      <c r="V1880" s="236"/>
      <c r="W1880" s="236"/>
      <c r="X1880" s="236"/>
      <c r="Y1880" s="236"/>
      <c r="Z1880" s="236"/>
      <c r="AA1880" s="236"/>
      <c r="AB1880" s="236"/>
      <c r="AC1880" s="236"/>
      <c r="AD1880" s="236"/>
      <c r="AE1880" s="236"/>
      <c r="AF1880" s="236"/>
      <c r="AG1880" s="236"/>
      <c r="AH1880" s="236"/>
      <c r="AI1880" s="236"/>
      <c r="AJ1880" s="236"/>
      <c r="AK1880" s="236"/>
      <c r="AL1880" s="260" t="str">
        <f t="shared" si="242"/>
        <v>нет</v>
      </c>
      <c r="AM1880" s="260" t="str">
        <f t="shared" si="244"/>
        <v>нет</v>
      </c>
      <c r="AN1880" s="260">
        <f t="shared" si="241"/>
        <v>0</v>
      </c>
      <c r="AO1880" s="260" t="e">
        <f t="shared" si="243"/>
        <v>#VALUE!</v>
      </c>
    </row>
    <row r="1881" spans="1:41">
      <c r="A1881" s="264" t="e">
        <f t="shared" si="245"/>
        <v>#VALUE!</v>
      </c>
      <c r="B1881" s="243">
        <v>1878</v>
      </c>
      <c r="C1881" s="244"/>
      <c r="D1881" s="259" t="str">
        <f t="shared" si="238"/>
        <v/>
      </c>
      <c r="E1881" s="236"/>
      <c r="F1881" s="236"/>
      <c r="G1881" s="244"/>
      <c r="H1881" s="259" t="str">
        <f t="shared" si="239"/>
        <v/>
      </c>
      <c r="I1881" s="236"/>
      <c r="J1881" s="236"/>
      <c r="K1881" s="236"/>
      <c r="L1881" s="236"/>
      <c r="M1881" s="311">
        <f t="shared" si="240"/>
        <v>0</v>
      </c>
      <c r="N1881" s="236"/>
      <c r="O1881" s="236"/>
      <c r="P1881" s="236"/>
      <c r="Q1881" s="236"/>
      <c r="R1881" s="236"/>
      <c r="S1881" s="236"/>
      <c r="T1881" s="236"/>
      <c r="U1881" s="236"/>
      <c r="V1881" s="236"/>
      <c r="W1881" s="236"/>
      <c r="X1881" s="236"/>
      <c r="Y1881" s="236"/>
      <c r="Z1881" s="236"/>
      <c r="AA1881" s="236"/>
      <c r="AB1881" s="236"/>
      <c r="AC1881" s="236"/>
      <c r="AD1881" s="236"/>
      <c r="AE1881" s="236"/>
      <c r="AF1881" s="236"/>
      <c r="AG1881" s="236"/>
      <c r="AH1881" s="236"/>
      <c r="AI1881" s="236"/>
      <c r="AJ1881" s="236"/>
      <c r="AK1881" s="236"/>
      <c r="AL1881" s="260" t="str">
        <f t="shared" si="242"/>
        <v>нет</v>
      </c>
      <c r="AM1881" s="260" t="str">
        <f t="shared" si="244"/>
        <v>нет</v>
      </c>
      <c r="AN1881" s="260">
        <f t="shared" si="241"/>
        <v>0</v>
      </c>
      <c r="AO1881" s="260" t="e">
        <f t="shared" si="243"/>
        <v>#VALUE!</v>
      </c>
    </row>
    <row r="1882" spans="1:41">
      <c r="A1882" s="264" t="e">
        <f t="shared" si="245"/>
        <v>#VALUE!</v>
      </c>
      <c r="B1882" s="243">
        <v>1879</v>
      </c>
      <c r="C1882" s="244"/>
      <c r="D1882" s="259" t="str">
        <f t="shared" si="238"/>
        <v/>
      </c>
      <c r="E1882" s="236"/>
      <c r="F1882" s="236"/>
      <c r="G1882" s="244"/>
      <c r="H1882" s="259" t="str">
        <f t="shared" si="239"/>
        <v/>
      </c>
      <c r="I1882" s="236"/>
      <c r="J1882" s="236"/>
      <c r="K1882" s="236"/>
      <c r="L1882" s="236"/>
      <c r="M1882" s="311">
        <f t="shared" si="240"/>
        <v>0</v>
      </c>
      <c r="N1882" s="236"/>
      <c r="O1882" s="236"/>
      <c r="P1882" s="236"/>
      <c r="Q1882" s="236"/>
      <c r="R1882" s="236"/>
      <c r="S1882" s="236"/>
      <c r="T1882" s="236"/>
      <c r="U1882" s="236"/>
      <c r="V1882" s="236"/>
      <c r="W1882" s="236"/>
      <c r="X1882" s="236"/>
      <c r="Y1882" s="236"/>
      <c r="Z1882" s="236"/>
      <c r="AA1882" s="236"/>
      <c r="AB1882" s="236"/>
      <c r="AC1882" s="236"/>
      <c r="AD1882" s="236"/>
      <c r="AE1882" s="236"/>
      <c r="AF1882" s="236"/>
      <c r="AG1882" s="236"/>
      <c r="AH1882" s="236"/>
      <c r="AI1882" s="236"/>
      <c r="AJ1882" s="236"/>
      <c r="AK1882" s="236"/>
      <c r="AL1882" s="260" t="str">
        <f t="shared" si="242"/>
        <v>нет</v>
      </c>
      <c r="AM1882" s="260" t="str">
        <f t="shared" si="244"/>
        <v>нет</v>
      </c>
      <c r="AN1882" s="260">
        <f t="shared" si="241"/>
        <v>0</v>
      </c>
      <c r="AO1882" s="260" t="e">
        <f t="shared" si="243"/>
        <v>#VALUE!</v>
      </c>
    </row>
    <row r="1883" spans="1:41">
      <c r="A1883" s="264" t="e">
        <f t="shared" si="245"/>
        <v>#VALUE!</v>
      </c>
      <c r="B1883" s="243">
        <v>1880</v>
      </c>
      <c r="C1883" s="244"/>
      <c r="D1883" s="259" t="str">
        <f t="shared" si="238"/>
        <v/>
      </c>
      <c r="E1883" s="236"/>
      <c r="F1883" s="236"/>
      <c r="G1883" s="244"/>
      <c r="H1883" s="259" t="str">
        <f t="shared" si="239"/>
        <v/>
      </c>
      <c r="I1883" s="236"/>
      <c r="J1883" s="236"/>
      <c r="K1883" s="236"/>
      <c r="L1883" s="236"/>
      <c r="M1883" s="311">
        <f t="shared" si="240"/>
        <v>0</v>
      </c>
      <c r="N1883" s="236"/>
      <c r="O1883" s="236"/>
      <c r="P1883" s="236"/>
      <c r="Q1883" s="236"/>
      <c r="R1883" s="236"/>
      <c r="S1883" s="236"/>
      <c r="T1883" s="236"/>
      <c r="U1883" s="236"/>
      <c r="V1883" s="236"/>
      <c r="W1883" s="236"/>
      <c r="X1883" s="236"/>
      <c r="Y1883" s="236"/>
      <c r="Z1883" s="236"/>
      <c r="AA1883" s="236"/>
      <c r="AB1883" s="236"/>
      <c r="AC1883" s="236"/>
      <c r="AD1883" s="236"/>
      <c r="AE1883" s="236"/>
      <c r="AF1883" s="236"/>
      <c r="AG1883" s="236"/>
      <c r="AH1883" s="236"/>
      <c r="AI1883" s="236"/>
      <c r="AJ1883" s="236"/>
      <c r="AK1883" s="236"/>
      <c r="AL1883" s="260" t="str">
        <f t="shared" si="242"/>
        <v>нет</v>
      </c>
      <c r="AM1883" s="260" t="str">
        <f t="shared" si="244"/>
        <v>нет</v>
      </c>
      <c r="AN1883" s="260">
        <f t="shared" si="241"/>
        <v>0</v>
      </c>
      <c r="AO1883" s="260" t="e">
        <f t="shared" si="243"/>
        <v>#VALUE!</v>
      </c>
    </row>
    <row r="1884" spans="1:41">
      <c r="A1884" s="264" t="e">
        <f t="shared" si="245"/>
        <v>#VALUE!</v>
      </c>
      <c r="B1884" s="243">
        <v>1881</v>
      </c>
      <c r="C1884" s="244"/>
      <c r="D1884" s="259" t="str">
        <f t="shared" si="238"/>
        <v/>
      </c>
      <c r="E1884" s="236"/>
      <c r="F1884" s="236"/>
      <c r="G1884" s="244"/>
      <c r="H1884" s="259" t="str">
        <f t="shared" si="239"/>
        <v/>
      </c>
      <c r="I1884" s="236"/>
      <c r="J1884" s="236"/>
      <c r="K1884" s="236"/>
      <c r="L1884" s="236"/>
      <c r="M1884" s="311">
        <f t="shared" si="240"/>
        <v>0</v>
      </c>
      <c r="N1884" s="236"/>
      <c r="O1884" s="236"/>
      <c r="P1884" s="236"/>
      <c r="Q1884" s="236"/>
      <c r="R1884" s="236"/>
      <c r="S1884" s="236"/>
      <c r="T1884" s="236"/>
      <c r="U1884" s="236"/>
      <c r="V1884" s="236"/>
      <c r="W1884" s="236"/>
      <c r="X1884" s="236"/>
      <c r="Y1884" s="236"/>
      <c r="Z1884" s="236"/>
      <c r="AA1884" s="236"/>
      <c r="AB1884" s="236"/>
      <c r="AC1884" s="236"/>
      <c r="AD1884" s="236"/>
      <c r="AE1884" s="236"/>
      <c r="AF1884" s="236"/>
      <c r="AG1884" s="236"/>
      <c r="AH1884" s="236"/>
      <c r="AI1884" s="236"/>
      <c r="AJ1884" s="236"/>
      <c r="AK1884" s="236"/>
      <c r="AL1884" s="260" t="str">
        <f t="shared" si="242"/>
        <v>нет</v>
      </c>
      <c r="AM1884" s="260" t="str">
        <f t="shared" si="244"/>
        <v>нет</v>
      </c>
      <c r="AN1884" s="260">
        <f t="shared" si="241"/>
        <v>0</v>
      </c>
      <c r="AO1884" s="260" t="e">
        <f t="shared" si="243"/>
        <v>#VALUE!</v>
      </c>
    </row>
    <row r="1885" spans="1:41">
      <c r="A1885" s="264" t="e">
        <f t="shared" si="245"/>
        <v>#VALUE!</v>
      </c>
      <c r="B1885" s="243">
        <v>1882</v>
      </c>
      <c r="C1885" s="244"/>
      <c r="D1885" s="259" t="str">
        <f t="shared" si="238"/>
        <v/>
      </c>
      <c r="E1885" s="236"/>
      <c r="F1885" s="236"/>
      <c r="G1885" s="244"/>
      <c r="H1885" s="259" t="str">
        <f t="shared" si="239"/>
        <v/>
      </c>
      <c r="I1885" s="236"/>
      <c r="J1885" s="236"/>
      <c r="K1885" s="236"/>
      <c r="L1885" s="236"/>
      <c r="M1885" s="311">
        <f t="shared" si="240"/>
        <v>0</v>
      </c>
      <c r="N1885" s="236"/>
      <c r="O1885" s="236"/>
      <c r="P1885" s="236"/>
      <c r="Q1885" s="236"/>
      <c r="R1885" s="236"/>
      <c r="S1885" s="236"/>
      <c r="T1885" s="236"/>
      <c r="U1885" s="236"/>
      <c r="V1885" s="236"/>
      <c r="W1885" s="236"/>
      <c r="X1885" s="236"/>
      <c r="Y1885" s="236"/>
      <c r="Z1885" s="236"/>
      <c r="AA1885" s="236"/>
      <c r="AB1885" s="236"/>
      <c r="AC1885" s="236"/>
      <c r="AD1885" s="236"/>
      <c r="AE1885" s="236"/>
      <c r="AF1885" s="236"/>
      <c r="AG1885" s="236"/>
      <c r="AH1885" s="236"/>
      <c r="AI1885" s="236"/>
      <c r="AJ1885" s="236"/>
      <c r="AK1885" s="236"/>
      <c r="AL1885" s="260" t="str">
        <f t="shared" si="242"/>
        <v>нет</v>
      </c>
      <c r="AM1885" s="260" t="str">
        <f t="shared" si="244"/>
        <v>нет</v>
      </c>
      <c r="AN1885" s="260">
        <f t="shared" si="241"/>
        <v>0</v>
      </c>
      <c r="AO1885" s="260" t="e">
        <f t="shared" si="243"/>
        <v>#VALUE!</v>
      </c>
    </row>
    <row r="1886" spans="1:41">
      <c r="A1886" s="264" t="e">
        <f t="shared" si="245"/>
        <v>#VALUE!</v>
      </c>
      <c r="B1886" s="243">
        <v>1883</v>
      </c>
      <c r="C1886" s="244"/>
      <c r="D1886" s="259" t="str">
        <f t="shared" si="238"/>
        <v/>
      </c>
      <c r="E1886" s="236"/>
      <c r="F1886" s="236"/>
      <c r="G1886" s="244"/>
      <c r="H1886" s="259" t="str">
        <f t="shared" si="239"/>
        <v/>
      </c>
      <c r="I1886" s="236"/>
      <c r="J1886" s="236"/>
      <c r="K1886" s="236"/>
      <c r="L1886" s="236"/>
      <c r="M1886" s="311">
        <f t="shared" si="240"/>
        <v>0</v>
      </c>
      <c r="N1886" s="236"/>
      <c r="O1886" s="236"/>
      <c r="P1886" s="236"/>
      <c r="Q1886" s="236"/>
      <c r="R1886" s="236"/>
      <c r="S1886" s="236"/>
      <c r="T1886" s="236"/>
      <c r="U1886" s="236"/>
      <c r="V1886" s="236"/>
      <c r="W1886" s="236"/>
      <c r="X1886" s="236"/>
      <c r="Y1886" s="236"/>
      <c r="Z1886" s="236"/>
      <c r="AA1886" s="236"/>
      <c r="AB1886" s="236"/>
      <c r="AC1886" s="236"/>
      <c r="AD1886" s="236"/>
      <c r="AE1886" s="236"/>
      <c r="AF1886" s="236"/>
      <c r="AG1886" s="236"/>
      <c r="AH1886" s="236"/>
      <c r="AI1886" s="236"/>
      <c r="AJ1886" s="236"/>
      <c r="AK1886" s="236"/>
      <c r="AL1886" s="260" t="str">
        <f t="shared" si="242"/>
        <v>нет</v>
      </c>
      <c r="AM1886" s="260" t="str">
        <f t="shared" si="244"/>
        <v>нет</v>
      </c>
      <c r="AN1886" s="260">
        <f t="shared" si="241"/>
        <v>0</v>
      </c>
      <c r="AO1886" s="260" t="e">
        <f t="shared" si="243"/>
        <v>#VALUE!</v>
      </c>
    </row>
    <row r="1887" spans="1:41">
      <c r="A1887" s="264" t="e">
        <f t="shared" si="245"/>
        <v>#VALUE!</v>
      </c>
      <c r="B1887" s="243">
        <v>1884</v>
      </c>
      <c r="C1887" s="244"/>
      <c r="D1887" s="259" t="str">
        <f t="shared" si="238"/>
        <v/>
      </c>
      <c r="E1887" s="236"/>
      <c r="F1887" s="236"/>
      <c r="G1887" s="244"/>
      <c r="H1887" s="259" t="str">
        <f t="shared" si="239"/>
        <v/>
      </c>
      <c r="I1887" s="236"/>
      <c r="J1887" s="236"/>
      <c r="K1887" s="236"/>
      <c r="L1887" s="236"/>
      <c r="M1887" s="311">
        <f t="shared" si="240"/>
        <v>0</v>
      </c>
      <c r="N1887" s="236"/>
      <c r="O1887" s="236"/>
      <c r="P1887" s="236"/>
      <c r="Q1887" s="236"/>
      <c r="R1887" s="236"/>
      <c r="S1887" s="236"/>
      <c r="T1887" s="236"/>
      <c r="U1887" s="236"/>
      <c r="V1887" s="236"/>
      <c r="W1887" s="236"/>
      <c r="X1887" s="236"/>
      <c r="Y1887" s="236"/>
      <c r="Z1887" s="236"/>
      <c r="AA1887" s="236"/>
      <c r="AB1887" s="236"/>
      <c r="AC1887" s="236"/>
      <c r="AD1887" s="236"/>
      <c r="AE1887" s="236"/>
      <c r="AF1887" s="236"/>
      <c r="AG1887" s="236"/>
      <c r="AH1887" s="236"/>
      <c r="AI1887" s="236"/>
      <c r="AJ1887" s="236"/>
      <c r="AK1887" s="236"/>
      <c r="AL1887" s="260" t="str">
        <f t="shared" si="242"/>
        <v>нет</v>
      </c>
      <c r="AM1887" s="260" t="str">
        <f t="shared" si="244"/>
        <v>нет</v>
      </c>
      <c r="AN1887" s="260">
        <f t="shared" si="241"/>
        <v>0</v>
      </c>
      <c r="AO1887" s="260" t="e">
        <f t="shared" si="243"/>
        <v>#VALUE!</v>
      </c>
    </row>
    <row r="1888" spans="1:41">
      <c r="A1888" s="264" t="e">
        <f t="shared" si="245"/>
        <v>#VALUE!</v>
      </c>
      <c r="B1888" s="243">
        <v>1885</v>
      </c>
      <c r="C1888" s="244"/>
      <c r="D1888" s="259" t="str">
        <f t="shared" si="238"/>
        <v/>
      </c>
      <c r="E1888" s="236"/>
      <c r="F1888" s="236"/>
      <c r="G1888" s="244"/>
      <c r="H1888" s="259" t="str">
        <f t="shared" si="239"/>
        <v/>
      </c>
      <c r="I1888" s="236"/>
      <c r="J1888" s="236"/>
      <c r="K1888" s="236"/>
      <c r="L1888" s="236"/>
      <c r="M1888" s="311">
        <f t="shared" si="240"/>
        <v>0</v>
      </c>
      <c r="N1888" s="236"/>
      <c r="O1888" s="236"/>
      <c r="P1888" s="236"/>
      <c r="Q1888" s="236"/>
      <c r="R1888" s="236"/>
      <c r="S1888" s="236"/>
      <c r="T1888" s="236"/>
      <c r="U1888" s="236"/>
      <c r="V1888" s="236"/>
      <c r="W1888" s="236"/>
      <c r="X1888" s="236"/>
      <c r="Y1888" s="236"/>
      <c r="Z1888" s="236"/>
      <c r="AA1888" s="236"/>
      <c r="AB1888" s="236"/>
      <c r="AC1888" s="236"/>
      <c r="AD1888" s="236"/>
      <c r="AE1888" s="236"/>
      <c r="AF1888" s="236"/>
      <c r="AG1888" s="236"/>
      <c r="AH1888" s="236"/>
      <c r="AI1888" s="236"/>
      <c r="AJ1888" s="236"/>
      <c r="AK1888" s="236"/>
      <c r="AL1888" s="260" t="str">
        <f t="shared" si="242"/>
        <v>нет</v>
      </c>
      <c r="AM1888" s="260" t="str">
        <f t="shared" si="244"/>
        <v>нет</v>
      </c>
      <c r="AN1888" s="260">
        <f t="shared" si="241"/>
        <v>0</v>
      </c>
      <c r="AO1888" s="260" t="e">
        <f t="shared" si="243"/>
        <v>#VALUE!</v>
      </c>
    </row>
    <row r="1889" spans="1:41">
      <c r="A1889" s="264" t="e">
        <f t="shared" si="245"/>
        <v>#VALUE!</v>
      </c>
      <c r="B1889" s="243">
        <v>1886</v>
      </c>
      <c r="C1889" s="244"/>
      <c r="D1889" s="259" t="str">
        <f t="shared" si="238"/>
        <v/>
      </c>
      <c r="E1889" s="236"/>
      <c r="F1889" s="236"/>
      <c r="G1889" s="244"/>
      <c r="H1889" s="259" t="str">
        <f t="shared" si="239"/>
        <v/>
      </c>
      <c r="I1889" s="236"/>
      <c r="J1889" s="236"/>
      <c r="K1889" s="236"/>
      <c r="L1889" s="236"/>
      <c r="M1889" s="311">
        <f t="shared" si="240"/>
        <v>0</v>
      </c>
      <c r="N1889" s="236"/>
      <c r="O1889" s="236"/>
      <c r="P1889" s="236"/>
      <c r="Q1889" s="236"/>
      <c r="R1889" s="236"/>
      <c r="S1889" s="236"/>
      <c r="T1889" s="236"/>
      <c r="U1889" s="236"/>
      <c r="V1889" s="236"/>
      <c r="W1889" s="236"/>
      <c r="X1889" s="236"/>
      <c r="Y1889" s="236"/>
      <c r="Z1889" s="236"/>
      <c r="AA1889" s="236"/>
      <c r="AB1889" s="236"/>
      <c r="AC1889" s="236"/>
      <c r="AD1889" s="236"/>
      <c r="AE1889" s="236"/>
      <c r="AF1889" s="236"/>
      <c r="AG1889" s="236"/>
      <c r="AH1889" s="236"/>
      <c r="AI1889" s="236"/>
      <c r="AJ1889" s="236"/>
      <c r="AK1889" s="236"/>
      <c r="AL1889" s="260" t="str">
        <f t="shared" si="242"/>
        <v>нет</v>
      </c>
      <c r="AM1889" s="260" t="str">
        <f t="shared" si="244"/>
        <v>нет</v>
      </c>
      <c r="AN1889" s="260">
        <f t="shared" si="241"/>
        <v>0</v>
      </c>
      <c r="AO1889" s="260" t="e">
        <f t="shared" si="243"/>
        <v>#VALUE!</v>
      </c>
    </row>
    <row r="1890" spans="1:41">
      <c r="A1890" s="264" t="e">
        <f t="shared" si="245"/>
        <v>#VALUE!</v>
      </c>
      <c r="B1890" s="243">
        <v>1887</v>
      </c>
      <c r="C1890" s="244"/>
      <c r="D1890" s="259" t="str">
        <f t="shared" si="238"/>
        <v/>
      </c>
      <c r="E1890" s="236"/>
      <c r="F1890" s="236"/>
      <c r="G1890" s="244"/>
      <c r="H1890" s="259" t="str">
        <f t="shared" si="239"/>
        <v/>
      </c>
      <c r="I1890" s="236"/>
      <c r="J1890" s="236"/>
      <c r="K1890" s="236"/>
      <c r="L1890" s="236"/>
      <c r="M1890" s="311">
        <f t="shared" si="240"/>
        <v>0</v>
      </c>
      <c r="N1890" s="236"/>
      <c r="O1890" s="236"/>
      <c r="P1890" s="236"/>
      <c r="Q1890" s="236"/>
      <c r="R1890" s="236"/>
      <c r="S1890" s="236"/>
      <c r="T1890" s="236"/>
      <c r="U1890" s="236"/>
      <c r="V1890" s="236"/>
      <c r="W1890" s="236"/>
      <c r="X1890" s="236"/>
      <c r="Y1890" s="236"/>
      <c r="Z1890" s="236"/>
      <c r="AA1890" s="236"/>
      <c r="AB1890" s="236"/>
      <c r="AC1890" s="236"/>
      <c r="AD1890" s="236"/>
      <c r="AE1890" s="236"/>
      <c r="AF1890" s="236"/>
      <c r="AG1890" s="236"/>
      <c r="AH1890" s="236"/>
      <c r="AI1890" s="236"/>
      <c r="AJ1890" s="236"/>
      <c r="AK1890" s="236"/>
      <c r="AL1890" s="260" t="str">
        <f t="shared" si="242"/>
        <v>нет</v>
      </c>
      <c r="AM1890" s="260" t="str">
        <f t="shared" si="244"/>
        <v>нет</v>
      </c>
      <c r="AN1890" s="260">
        <f t="shared" si="241"/>
        <v>0</v>
      </c>
      <c r="AO1890" s="260" t="e">
        <f t="shared" si="243"/>
        <v>#VALUE!</v>
      </c>
    </row>
    <row r="1891" spans="1:41">
      <c r="A1891" s="264" t="e">
        <f t="shared" si="245"/>
        <v>#VALUE!</v>
      </c>
      <c r="B1891" s="243">
        <v>1888</v>
      </c>
      <c r="C1891" s="244"/>
      <c r="D1891" s="259" t="str">
        <f t="shared" si="238"/>
        <v/>
      </c>
      <c r="E1891" s="236"/>
      <c r="F1891" s="236"/>
      <c r="G1891" s="244"/>
      <c r="H1891" s="259" t="str">
        <f t="shared" si="239"/>
        <v/>
      </c>
      <c r="I1891" s="236"/>
      <c r="J1891" s="236"/>
      <c r="K1891" s="236"/>
      <c r="L1891" s="236"/>
      <c r="M1891" s="311">
        <f t="shared" si="240"/>
        <v>0</v>
      </c>
      <c r="N1891" s="236"/>
      <c r="O1891" s="236"/>
      <c r="P1891" s="236"/>
      <c r="Q1891" s="236"/>
      <c r="R1891" s="236"/>
      <c r="S1891" s="236"/>
      <c r="T1891" s="236"/>
      <c r="U1891" s="236"/>
      <c r="V1891" s="236"/>
      <c r="W1891" s="236"/>
      <c r="X1891" s="236"/>
      <c r="Y1891" s="236"/>
      <c r="Z1891" s="236"/>
      <c r="AA1891" s="236"/>
      <c r="AB1891" s="236"/>
      <c r="AC1891" s="236"/>
      <c r="AD1891" s="236"/>
      <c r="AE1891" s="236"/>
      <c r="AF1891" s="236"/>
      <c r="AG1891" s="236"/>
      <c r="AH1891" s="236"/>
      <c r="AI1891" s="236"/>
      <c r="AJ1891" s="236"/>
      <c r="AK1891" s="236"/>
      <c r="AL1891" s="260" t="str">
        <f t="shared" si="242"/>
        <v>нет</v>
      </c>
      <c r="AM1891" s="260" t="str">
        <f t="shared" si="244"/>
        <v>нет</v>
      </c>
      <c r="AN1891" s="260">
        <f t="shared" si="241"/>
        <v>0</v>
      </c>
      <c r="AO1891" s="260" t="e">
        <f t="shared" si="243"/>
        <v>#VALUE!</v>
      </c>
    </row>
    <row r="1892" spans="1:41">
      <c r="A1892" s="264" t="e">
        <f t="shared" si="245"/>
        <v>#VALUE!</v>
      </c>
      <c r="B1892" s="243">
        <v>1889</v>
      </c>
      <c r="C1892" s="244"/>
      <c r="D1892" s="259" t="str">
        <f t="shared" si="238"/>
        <v/>
      </c>
      <c r="E1892" s="236"/>
      <c r="F1892" s="236"/>
      <c r="G1892" s="244"/>
      <c r="H1892" s="259" t="str">
        <f t="shared" si="239"/>
        <v/>
      </c>
      <c r="I1892" s="236"/>
      <c r="J1892" s="236"/>
      <c r="K1892" s="236"/>
      <c r="L1892" s="236"/>
      <c r="M1892" s="311">
        <f t="shared" si="240"/>
        <v>0</v>
      </c>
      <c r="N1892" s="236"/>
      <c r="O1892" s="236"/>
      <c r="P1892" s="236"/>
      <c r="Q1892" s="236"/>
      <c r="R1892" s="236"/>
      <c r="S1892" s="236"/>
      <c r="T1892" s="236"/>
      <c r="U1892" s="236"/>
      <c r="V1892" s="236"/>
      <c r="W1892" s="236"/>
      <c r="X1892" s="236"/>
      <c r="Y1892" s="236"/>
      <c r="Z1892" s="236"/>
      <c r="AA1892" s="236"/>
      <c r="AB1892" s="236"/>
      <c r="AC1892" s="236"/>
      <c r="AD1892" s="236"/>
      <c r="AE1892" s="236"/>
      <c r="AF1892" s="236"/>
      <c r="AG1892" s="236"/>
      <c r="AH1892" s="236"/>
      <c r="AI1892" s="236"/>
      <c r="AJ1892" s="236"/>
      <c r="AK1892" s="236"/>
      <c r="AL1892" s="260" t="str">
        <f t="shared" si="242"/>
        <v>нет</v>
      </c>
      <c r="AM1892" s="260" t="str">
        <f t="shared" si="244"/>
        <v>нет</v>
      </c>
      <c r="AN1892" s="260">
        <f t="shared" si="241"/>
        <v>0</v>
      </c>
      <c r="AO1892" s="260" t="e">
        <f t="shared" si="243"/>
        <v>#VALUE!</v>
      </c>
    </row>
    <row r="1893" spans="1:41">
      <c r="A1893" s="264" t="e">
        <f t="shared" si="245"/>
        <v>#VALUE!</v>
      </c>
      <c r="B1893" s="243">
        <v>1890</v>
      </c>
      <c r="C1893" s="244"/>
      <c r="D1893" s="259" t="str">
        <f t="shared" si="238"/>
        <v/>
      </c>
      <c r="E1893" s="236"/>
      <c r="F1893" s="236"/>
      <c r="G1893" s="244"/>
      <c r="H1893" s="259" t="str">
        <f t="shared" si="239"/>
        <v/>
      </c>
      <c r="I1893" s="236"/>
      <c r="J1893" s="236"/>
      <c r="K1893" s="236"/>
      <c r="L1893" s="236"/>
      <c r="M1893" s="311">
        <f t="shared" si="240"/>
        <v>0</v>
      </c>
      <c r="N1893" s="236"/>
      <c r="O1893" s="236"/>
      <c r="P1893" s="236"/>
      <c r="Q1893" s="236"/>
      <c r="R1893" s="236"/>
      <c r="S1893" s="236"/>
      <c r="T1893" s="236"/>
      <c r="U1893" s="236"/>
      <c r="V1893" s="236"/>
      <c r="W1893" s="236"/>
      <c r="X1893" s="236"/>
      <c r="Y1893" s="236"/>
      <c r="Z1893" s="236"/>
      <c r="AA1893" s="236"/>
      <c r="AB1893" s="236"/>
      <c r="AC1893" s="236"/>
      <c r="AD1893" s="236"/>
      <c r="AE1893" s="236"/>
      <c r="AF1893" s="236"/>
      <c r="AG1893" s="236"/>
      <c r="AH1893" s="236"/>
      <c r="AI1893" s="236"/>
      <c r="AJ1893" s="236"/>
      <c r="AK1893" s="236"/>
      <c r="AL1893" s="260" t="str">
        <f t="shared" si="242"/>
        <v>нет</v>
      </c>
      <c r="AM1893" s="260" t="str">
        <f t="shared" si="244"/>
        <v>нет</v>
      </c>
      <c r="AN1893" s="260">
        <f t="shared" si="241"/>
        <v>0</v>
      </c>
      <c r="AO1893" s="260" t="e">
        <f t="shared" si="243"/>
        <v>#VALUE!</v>
      </c>
    </row>
    <row r="1894" spans="1:41">
      <c r="A1894" s="264" t="e">
        <f t="shared" si="245"/>
        <v>#VALUE!</v>
      </c>
      <c r="B1894" s="243">
        <v>1891</v>
      </c>
      <c r="C1894" s="244"/>
      <c r="D1894" s="259" t="str">
        <f t="shared" si="238"/>
        <v/>
      </c>
      <c r="E1894" s="236"/>
      <c r="F1894" s="236"/>
      <c r="G1894" s="244"/>
      <c r="H1894" s="259" t="str">
        <f t="shared" si="239"/>
        <v/>
      </c>
      <c r="I1894" s="236"/>
      <c r="J1894" s="236"/>
      <c r="K1894" s="236"/>
      <c r="L1894" s="236"/>
      <c r="M1894" s="311">
        <f t="shared" si="240"/>
        <v>0</v>
      </c>
      <c r="N1894" s="236"/>
      <c r="O1894" s="236"/>
      <c r="P1894" s="236"/>
      <c r="Q1894" s="236"/>
      <c r="R1894" s="236"/>
      <c r="S1894" s="236"/>
      <c r="T1894" s="236"/>
      <c r="U1894" s="236"/>
      <c r="V1894" s="236"/>
      <c r="W1894" s="236"/>
      <c r="X1894" s="236"/>
      <c r="Y1894" s="236"/>
      <c r="Z1894" s="236"/>
      <c r="AA1894" s="236"/>
      <c r="AB1894" s="236"/>
      <c r="AC1894" s="236"/>
      <c r="AD1894" s="236"/>
      <c r="AE1894" s="236"/>
      <c r="AF1894" s="236"/>
      <c r="AG1894" s="236"/>
      <c r="AH1894" s="236"/>
      <c r="AI1894" s="236"/>
      <c r="AJ1894" s="236"/>
      <c r="AK1894" s="236"/>
      <c r="AL1894" s="260" t="str">
        <f t="shared" si="242"/>
        <v>нет</v>
      </c>
      <c r="AM1894" s="260" t="str">
        <f t="shared" si="244"/>
        <v>нет</v>
      </c>
      <c r="AN1894" s="260">
        <f t="shared" si="241"/>
        <v>0</v>
      </c>
      <c r="AO1894" s="260" t="e">
        <f t="shared" si="243"/>
        <v>#VALUE!</v>
      </c>
    </row>
    <row r="1895" spans="1:41">
      <c r="A1895" s="264" t="e">
        <f t="shared" si="245"/>
        <v>#VALUE!</v>
      </c>
      <c r="B1895" s="243">
        <v>1892</v>
      </c>
      <c r="C1895" s="244"/>
      <c r="D1895" s="259" t="str">
        <f t="shared" si="238"/>
        <v/>
      </c>
      <c r="E1895" s="236"/>
      <c r="F1895" s="236"/>
      <c r="G1895" s="244"/>
      <c r="H1895" s="259" t="str">
        <f t="shared" si="239"/>
        <v/>
      </c>
      <c r="I1895" s="236"/>
      <c r="J1895" s="236"/>
      <c r="K1895" s="236"/>
      <c r="L1895" s="236"/>
      <c r="M1895" s="311">
        <f t="shared" si="240"/>
        <v>0</v>
      </c>
      <c r="N1895" s="236"/>
      <c r="O1895" s="236"/>
      <c r="P1895" s="236"/>
      <c r="Q1895" s="236"/>
      <c r="R1895" s="236"/>
      <c r="S1895" s="236"/>
      <c r="T1895" s="236"/>
      <c r="U1895" s="236"/>
      <c r="V1895" s="236"/>
      <c r="W1895" s="236"/>
      <c r="X1895" s="236"/>
      <c r="Y1895" s="236"/>
      <c r="Z1895" s="236"/>
      <c r="AA1895" s="236"/>
      <c r="AB1895" s="236"/>
      <c r="AC1895" s="236"/>
      <c r="AD1895" s="236"/>
      <c r="AE1895" s="236"/>
      <c r="AF1895" s="236"/>
      <c r="AG1895" s="236"/>
      <c r="AH1895" s="236"/>
      <c r="AI1895" s="236"/>
      <c r="AJ1895" s="236"/>
      <c r="AK1895" s="236"/>
      <c r="AL1895" s="260" t="str">
        <f t="shared" si="242"/>
        <v>нет</v>
      </c>
      <c r="AM1895" s="260" t="str">
        <f t="shared" si="244"/>
        <v>нет</v>
      </c>
      <c r="AN1895" s="260">
        <f t="shared" si="241"/>
        <v>0</v>
      </c>
      <c r="AO1895" s="260" t="e">
        <f t="shared" si="243"/>
        <v>#VALUE!</v>
      </c>
    </row>
    <row r="1896" spans="1:41">
      <c r="A1896" s="264" t="e">
        <f t="shared" si="245"/>
        <v>#VALUE!</v>
      </c>
      <c r="B1896" s="243">
        <v>1893</v>
      </c>
      <c r="C1896" s="244"/>
      <c r="D1896" s="259" t="str">
        <f t="shared" si="238"/>
        <v/>
      </c>
      <c r="E1896" s="236"/>
      <c r="F1896" s="236"/>
      <c r="G1896" s="244"/>
      <c r="H1896" s="259" t="str">
        <f t="shared" si="239"/>
        <v/>
      </c>
      <c r="I1896" s="236"/>
      <c r="J1896" s="236"/>
      <c r="K1896" s="236"/>
      <c r="L1896" s="236"/>
      <c r="M1896" s="311">
        <f t="shared" si="240"/>
        <v>0</v>
      </c>
      <c r="N1896" s="236"/>
      <c r="O1896" s="236"/>
      <c r="P1896" s="236"/>
      <c r="Q1896" s="236"/>
      <c r="R1896" s="236"/>
      <c r="S1896" s="236"/>
      <c r="T1896" s="236"/>
      <c r="U1896" s="236"/>
      <c r="V1896" s="236"/>
      <c r="W1896" s="236"/>
      <c r="X1896" s="236"/>
      <c r="Y1896" s="236"/>
      <c r="Z1896" s="236"/>
      <c r="AA1896" s="236"/>
      <c r="AB1896" s="236"/>
      <c r="AC1896" s="236"/>
      <c r="AD1896" s="236"/>
      <c r="AE1896" s="236"/>
      <c r="AF1896" s="236"/>
      <c r="AG1896" s="236"/>
      <c r="AH1896" s="236"/>
      <c r="AI1896" s="236"/>
      <c r="AJ1896" s="236"/>
      <c r="AK1896" s="236"/>
      <c r="AL1896" s="260" t="str">
        <f t="shared" si="242"/>
        <v>нет</v>
      </c>
      <c r="AM1896" s="260" t="str">
        <f t="shared" si="244"/>
        <v>нет</v>
      </c>
      <c r="AN1896" s="260">
        <f t="shared" si="241"/>
        <v>0</v>
      </c>
      <c r="AO1896" s="260" t="e">
        <f t="shared" si="243"/>
        <v>#VALUE!</v>
      </c>
    </row>
    <row r="1897" spans="1:41">
      <c r="A1897" s="264" t="e">
        <f t="shared" si="245"/>
        <v>#VALUE!</v>
      </c>
      <c r="B1897" s="243">
        <v>1894</v>
      </c>
      <c r="C1897" s="244"/>
      <c r="D1897" s="259" t="str">
        <f t="shared" si="238"/>
        <v/>
      </c>
      <c r="E1897" s="236"/>
      <c r="F1897" s="236"/>
      <c r="G1897" s="244"/>
      <c r="H1897" s="259" t="str">
        <f t="shared" si="239"/>
        <v/>
      </c>
      <c r="I1897" s="236"/>
      <c r="J1897" s="236"/>
      <c r="K1897" s="236"/>
      <c r="L1897" s="236"/>
      <c r="M1897" s="311">
        <f t="shared" si="240"/>
        <v>0</v>
      </c>
      <c r="N1897" s="236"/>
      <c r="O1897" s="236"/>
      <c r="P1897" s="236"/>
      <c r="Q1897" s="236"/>
      <c r="R1897" s="236"/>
      <c r="S1897" s="236"/>
      <c r="T1897" s="236"/>
      <c r="U1897" s="236"/>
      <c r="V1897" s="236"/>
      <c r="W1897" s="236"/>
      <c r="X1897" s="236"/>
      <c r="Y1897" s="236"/>
      <c r="Z1897" s="236"/>
      <c r="AA1897" s="236"/>
      <c r="AB1897" s="236"/>
      <c r="AC1897" s="236"/>
      <c r="AD1897" s="236"/>
      <c r="AE1897" s="236"/>
      <c r="AF1897" s="236"/>
      <c r="AG1897" s="236"/>
      <c r="AH1897" s="236"/>
      <c r="AI1897" s="236"/>
      <c r="AJ1897" s="236"/>
      <c r="AK1897" s="236"/>
      <c r="AL1897" s="260" t="str">
        <f t="shared" si="242"/>
        <v>нет</v>
      </c>
      <c r="AM1897" s="260" t="str">
        <f t="shared" si="244"/>
        <v>нет</v>
      </c>
      <c r="AN1897" s="260">
        <f t="shared" si="241"/>
        <v>0</v>
      </c>
      <c r="AO1897" s="260" t="e">
        <f t="shared" si="243"/>
        <v>#VALUE!</v>
      </c>
    </row>
    <row r="1898" spans="1:41">
      <c r="A1898" s="264" t="e">
        <f t="shared" si="245"/>
        <v>#VALUE!</v>
      </c>
      <c r="B1898" s="243">
        <v>1895</v>
      </c>
      <c r="C1898" s="244"/>
      <c r="D1898" s="259" t="str">
        <f t="shared" si="238"/>
        <v/>
      </c>
      <c r="E1898" s="236"/>
      <c r="F1898" s="236"/>
      <c r="G1898" s="244"/>
      <c r="H1898" s="259" t="str">
        <f t="shared" si="239"/>
        <v/>
      </c>
      <c r="I1898" s="236"/>
      <c r="J1898" s="236"/>
      <c r="K1898" s="236"/>
      <c r="L1898" s="236"/>
      <c r="M1898" s="311">
        <f t="shared" si="240"/>
        <v>0</v>
      </c>
      <c r="N1898" s="236"/>
      <c r="O1898" s="236"/>
      <c r="P1898" s="236"/>
      <c r="Q1898" s="236"/>
      <c r="R1898" s="236"/>
      <c r="S1898" s="236"/>
      <c r="T1898" s="236"/>
      <c r="U1898" s="236"/>
      <c r="V1898" s="236"/>
      <c r="W1898" s="236"/>
      <c r="X1898" s="236"/>
      <c r="Y1898" s="236"/>
      <c r="Z1898" s="236"/>
      <c r="AA1898" s="236"/>
      <c r="AB1898" s="236"/>
      <c r="AC1898" s="236"/>
      <c r="AD1898" s="236"/>
      <c r="AE1898" s="236"/>
      <c r="AF1898" s="236"/>
      <c r="AG1898" s="236"/>
      <c r="AH1898" s="236"/>
      <c r="AI1898" s="236"/>
      <c r="AJ1898" s="236"/>
      <c r="AK1898" s="236"/>
      <c r="AL1898" s="260" t="str">
        <f t="shared" si="242"/>
        <v>нет</v>
      </c>
      <c r="AM1898" s="260" t="str">
        <f t="shared" si="244"/>
        <v>нет</v>
      </c>
      <c r="AN1898" s="260">
        <f t="shared" si="241"/>
        <v>0</v>
      </c>
      <c r="AO1898" s="260" t="e">
        <f t="shared" si="243"/>
        <v>#VALUE!</v>
      </c>
    </row>
    <row r="1899" spans="1:41">
      <c r="A1899" s="264" t="e">
        <f t="shared" si="245"/>
        <v>#VALUE!</v>
      </c>
      <c r="B1899" s="243">
        <v>1896</v>
      </c>
      <c r="C1899" s="244"/>
      <c r="D1899" s="259" t="str">
        <f t="shared" si="238"/>
        <v/>
      </c>
      <c r="E1899" s="236"/>
      <c r="F1899" s="236"/>
      <c r="G1899" s="244"/>
      <c r="H1899" s="259" t="str">
        <f t="shared" si="239"/>
        <v/>
      </c>
      <c r="I1899" s="236"/>
      <c r="J1899" s="236"/>
      <c r="K1899" s="236"/>
      <c r="L1899" s="236"/>
      <c r="M1899" s="311">
        <f t="shared" si="240"/>
        <v>0</v>
      </c>
      <c r="N1899" s="236"/>
      <c r="O1899" s="236"/>
      <c r="P1899" s="236"/>
      <c r="Q1899" s="236"/>
      <c r="R1899" s="236"/>
      <c r="S1899" s="236"/>
      <c r="T1899" s="236"/>
      <c r="U1899" s="236"/>
      <c r="V1899" s="236"/>
      <c r="W1899" s="236"/>
      <c r="X1899" s="236"/>
      <c r="Y1899" s="236"/>
      <c r="Z1899" s="236"/>
      <c r="AA1899" s="236"/>
      <c r="AB1899" s="236"/>
      <c r="AC1899" s="236"/>
      <c r="AD1899" s="236"/>
      <c r="AE1899" s="236"/>
      <c r="AF1899" s="236"/>
      <c r="AG1899" s="236"/>
      <c r="AH1899" s="236"/>
      <c r="AI1899" s="236"/>
      <c r="AJ1899" s="236"/>
      <c r="AK1899" s="236"/>
      <c r="AL1899" s="260" t="str">
        <f t="shared" si="242"/>
        <v>нет</v>
      </c>
      <c r="AM1899" s="260" t="str">
        <f t="shared" si="244"/>
        <v>нет</v>
      </c>
      <c r="AN1899" s="260">
        <f t="shared" si="241"/>
        <v>0</v>
      </c>
      <c r="AO1899" s="260" t="e">
        <f t="shared" si="243"/>
        <v>#VALUE!</v>
      </c>
    </row>
    <row r="1900" spans="1:41">
      <c r="A1900" s="264" t="e">
        <f t="shared" si="245"/>
        <v>#VALUE!</v>
      </c>
      <c r="B1900" s="243">
        <v>1897</v>
      </c>
      <c r="C1900" s="244"/>
      <c r="D1900" s="259" t="str">
        <f t="shared" si="238"/>
        <v/>
      </c>
      <c r="E1900" s="236"/>
      <c r="F1900" s="236"/>
      <c r="G1900" s="244"/>
      <c r="H1900" s="259" t="str">
        <f t="shared" si="239"/>
        <v/>
      </c>
      <c r="I1900" s="236"/>
      <c r="J1900" s="236"/>
      <c r="K1900" s="236"/>
      <c r="L1900" s="236"/>
      <c r="M1900" s="311">
        <f t="shared" si="240"/>
        <v>0</v>
      </c>
      <c r="N1900" s="236"/>
      <c r="O1900" s="236"/>
      <c r="P1900" s="236"/>
      <c r="Q1900" s="236"/>
      <c r="R1900" s="236"/>
      <c r="S1900" s="236"/>
      <c r="T1900" s="236"/>
      <c r="U1900" s="236"/>
      <c r="V1900" s="236"/>
      <c r="W1900" s="236"/>
      <c r="X1900" s="236"/>
      <c r="Y1900" s="236"/>
      <c r="Z1900" s="236"/>
      <c r="AA1900" s="236"/>
      <c r="AB1900" s="236"/>
      <c r="AC1900" s="236"/>
      <c r="AD1900" s="236"/>
      <c r="AE1900" s="236"/>
      <c r="AF1900" s="236"/>
      <c r="AG1900" s="236"/>
      <c r="AH1900" s="236"/>
      <c r="AI1900" s="236"/>
      <c r="AJ1900" s="236"/>
      <c r="AK1900" s="236"/>
      <c r="AL1900" s="260" t="str">
        <f t="shared" si="242"/>
        <v>нет</v>
      </c>
      <c r="AM1900" s="260" t="str">
        <f t="shared" si="244"/>
        <v>нет</v>
      </c>
      <c r="AN1900" s="260">
        <f t="shared" si="241"/>
        <v>0</v>
      </c>
      <c r="AO1900" s="260" t="e">
        <f t="shared" si="243"/>
        <v>#VALUE!</v>
      </c>
    </row>
    <row r="1901" spans="1:41">
      <c r="A1901" s="264" t="e">
        <f t="shared" si="245"/>
        <v>#VALUE!</v>
      </c>
      <c r="B1901" s="243">
        <v>1898</v>
      </c>
      <c r="C1901" s="244"/>
      <c r="D1901" s="259" t="str">
        <f t="shared" si="238"/>
        <v/>
      </c>
      <c r="E1901" s="236"/>
      <c r="F1901" s="236"/>
      <c r="G1901" s="244"/>
      <c r="H1901" s="259" t="str">
        <f t="shared" si="239"/>
        <v/>
      </c>
      <c r="I1901" s="236"/>
      <c r="J1901" s="236"/>
      <c r="K1901" s="236"/>
      <c r="L1901" s="236"/>
      <c r="M1901" s="311">
        <f t="shared" si="240"/>
        <v>0</v>
      </c>
      <c r="N1901" s="236"/>
      <c r="O1901" s="236"/>
      <c r="P1901" s="236"/>
      <c r="Q1901" s="236"/>
      <c r="R1901" s="236"/>
      <c r="S1901" s="236"/>
      <c r="T1901" s="236"/>
      <c r="U1901" s="236"/>
      <c r="V1901" s="236"/>
      <c r="W1901" s="236"/>
      <c r="X1901" s="236"/>
      <c r="Y1901" s="236"/>
      <c r="Z1901" s="236"/>
      <c r="AA1901" s="236"/>
      <c r="AB1901" s="236"/>
      <c r="AC1901" s="236"/>
      <c r="AD1901" s="236"/>
      <c r="AE1901" s="236"/>
      <c r="AF1901" s="236"/>
      <c r="AG1901" s="236"/>
      <c r="AH1901" s="236"/>
      <c r="AI1901" s="236"/>
      <c r="AJ1901" s="236"/>
      <c r="AK1901" s="236"/>
      <c r="AL1901" s="260" t="str">
        <f t="shared" si="242"/>
        <v>нет</v>
      </c>
      <c r="AM1901" s="260" t="str">
        <f t="shared" si="244"/>
        <v>нет</v>
      </c>
      <c r="AN1901" s="260">
        <f t="shared" si="241"/>
        <v>0</v>
      </c>
      <c r="AO1901" s="260" t="e">
        <f t="shared" si="243"/>
        <v>#VALUE!</v>
      </c>
    </row>
    <row r="1902" spans="1:41">
      <c r="A1902" s="264" t="e">
        <f t="shared" si="245"/>
        <v>#VALUE!</v>
      </c>
      <c r="B1902" s="243">
        <v>1899</v>
      </c>
      <c r="C1902" s="244"/>
      <c r="D1902" s="259" t="str">
        <f t="shared" si="238"/>
        <v/>
      </c>
      <c r="E1902" s="236"/>
      <c r="F1902" s="236"/>
      <c r="G1902" s="244"/>
      <c r="H1902" s="259" t="str">
        <f t="shared" si="239"/>
        <v/>
      </c>
      <c r="I1902" s="236"/>
      <c r="J1902" s="236"/>
      <c r="K1902" s="236"/>
      <c r="L1902" s="236"/>
      <c r="M1902" s="311">
        <f t="shared" si="240"/>
        <v>0</v>
      </c>
      <c r="N1902" s="236"/>
      <c r="O1902" s="236"/>
      <c r="P1902" s="236"/>
      <c r="Q1902" s="236"/>
      <c r="R1902" s="236"/>
      <c r="S1902" s="236"/>
      <c r="T1902" s="236"/>
      <c r="U1902" s="236"/>
      <c r="V1902" s="236"/>
      <c r="W1902" s="236"/>
      <c r="X1902" s="236"/>
      <c r="Y1902" s="236"/>
      <c r="Z1902" s="236"/>
      <c r="AA1902" s="236"/>
      <c r="AB1902" s="236"/>
      <c r="AC1902" s="236"/>
      <c r="AD1902" s="236"/>
      <c r="AE1902" s="236"/>
      <c r="AF1902" s="236"/>
      <c r="AG1902" s="236"/>
      <c r="AH1902" s="236"/>
      <c r="AI1902" s="236"/>
      <c r="AJ1902" s="236"/>
      <c r="AK1902" s="236"/>
      <c r="AL1902" s="260" t="str">
        <f t="shared" si="242"/>
        <v>нет</v>
      </c>
      <c r="AM1902" s="260" t="str">
        <f t="shared" si="244"/>
        <v>нет</v>
      </c>
      <c r="AN1902" s="260">
        <f t="shared" si="241"/>
        <v>0</v>
      </c>
      <c r="AO1902" s="260" t="e">
        <f t="shared" si="243"/>
        <v>#VALUE!</v>
      </c>
    </row>
    <row r="1903" spans="1:41">
      <c r="A1903" s="264" t="e">
        <f t="shared" si="245"/>
        <v>#VALUE!</v>
      </c>
      <c r="B1903" s="243">
        <v>1900</v>
      </c>
      <c r="C1903" s="244"/>
      <c r="D1903" s="259" t="str">
        <f t="shared" si="238"/>
        <v/>
      </c>
      <c r="E1903" s="236"/>
      <c r="F1903" s="236"/>
      <c r="G1903" s="244"/>
      <c r="H1903" s="259" t="str">
        <f t="shared" si="239"/>
        <v/>
      </c>
      <c r="I1903" s="236"/>
      <c r="J1903" s="236"/>
      <c r="K1903" s="236"/>
      <c r="L1903" s="236"/>
      <c r="M1903" s="311">
        <f t="shared" si="240"/>
        <v>0</v>
      </c>
      <c r="N1903" s="236"/>
      <c r="O1903" s="236"/>
      <c r="P1903" s="236"/>
      <c r="Q1903" s="236"/>
      <c r="R1903" s="236"/>
      <c r="S1903" s="236"/>
      <c r="T1903" s="236"/>
      <c r="U1903" s="236"/>
      <c r="V1903" s="236"/>
      <c r="W1903" s="236"/>
      <c r="X1903" s="236"/>
      <c r="Y1903" s="236"/>
      <c r="Z1903" s="236"/>
      <c r="AA1903" s="236"/>
      <c r="AB1903" s="236"/>
      <c r="AC1903" s="236"/>
      <c r="AD1903" s="236"/>
      <c r="AE1903" s="236"/>
      <c r="AF1903" s="236"/>
      <c r="AG1903" s="236"/>
      <c r="AH1903" s="236"/>
      <c r="AI1903" s="236"/>
      <c r="AJ1903" s="236"/>
      <c r="AK1903" s="236"/>
      <c r="AL1903" s="260" t="str">
        <f t="shared" si="242"/>
        <v>нет</v>
      </c>
      <c r="AM1903" s="260" t="str">
        <f t="shared" si="244"/>
        <v>нет</v>
      </c>
      <c r="AN1903" s="260">
        <f t="shared" si="241"/>
        <v>0</v>
      </c>
      <c r="AO1903" s="260" t="e">
        <f t="shared" si="243"/>
        <v>#VALUE!</v>
      </c>
    </row>
    <row r="1904" spans="1:41">
      <c r="A1904" s="264" t="e">
        <f t="shared" si="245"/>
        <v>#VALUE!</v>
      </c>
      <c r="B1904" s="243">
        <v>1901</v>
      </c>
      <c r="C1904" s="244"/>
      <c r="D1904" s="259" t="str">
        <f t="shared" si="238"/>
        <v/>
      </c>
      <c r="E1904" s="236"/>
      <c r="F1904" s="236"/>
      <c r="G1904" s="244"/>
      <c r="H1904" s="259" t="str">
        <f t="shared" si="239"/>
        <v/>
      </c>
      <c r="I1904" s="236"/>
      <c r="J1904" s="236"/>
      <c r="K1904" s="236"/>
      <c r="L1904" s="236"/>
      <c r="M1904" s="311">
        <f t="shared" si="240"/>
        <v>0</v>
      </c>
      <c r="N1904" s="236"/>
      <c r="O1904" s="236"/>
      <c r="P1904" s="236"/>
      <c r="Q1904" s="236"/>
      <c r="R1904" s="236"/>
      <c r="S1904" s="236"/>
      <c r="T1904" s="236"/>
      <c r="U1904" s="236"/>
      <c r="V1904" s="236"/>
      <c r="W1904" s="236"/>
      <c r="X1904" s="236"/>
      <c r="Y1904" s="236"/>
      <c r="Z1904" s="236"/>
      <c r="AA1904" s="236"/>
      <c r="AB1904" s="236"/>
      <c r="AC1904" s="236"/>
      <c r="AD1904" s="236"/>
      <c r="AE1904" s="236"/>
      <c r="AF1904" s="236"/>
      <c r="AG1904" s="236"/>
      <c r="AH1904" s="236"/>
      <c r="AI1904" s="236"/>
      <c r="AJ1904" s="236"/>
      <c r="AK1904" s="236"/>
      <c r="AL1904" s="260" t="str">
        <f t="shared" si="242"/>
        <v>нет</v>
      </c>
      <c r="AM1904" s="260" t="str">
        <f t="shared" si="244"/>
        <v>нет</v>
      </c>
      <c r="AN1904" s="260">
        <f t="shared" si="241"/>
        <v>0</v>
      </c>
      <c r="AO1904" s="260" t="e">
        <f t="shared" si="243"/>
        <v>#VALUE!</v>
      </c>
    </row>
    <row r="1905" spans="1:41">
      <c r="A1905" s="264" t="e">
        <f t="shared" si="245"/>
        <v>#VALUE!</v>
      </c>
      <c r="B1905" s="243">
        <v>1902</v>
      </c>
      <c r="C1905" s="244"/>
      <c r="D1905" s="259" t="str">
        <f t="shared" si="238"/>
        <v/>
      </c>
      <c r="E1905" s="236"/>
      <c r="F1905" s="236"/>
      <c r="G1905" s="244"/>
      <c r="H1905" s="259" t="str">
        <f t="shared" si="239"/>
        <v/>
      </c>
      <c r="I1905" s="236"/>
      <c r="J1905" s="236"/>
      <c r="K1905" s="236"/>
      <c r="L1905" s="236"/>
      <c r="M1905" s="311">
        <f t="shared" si="240"/>
        <v>0</v>
      </c>
      <c r="N1905" s="236"/>
      <c r="O1905" s="236"/>
      <c r="P1905" s="236"/>
      <c r="Q1905" s="236"/>
      <c r="R1905" s="236"/>
      <c r="S1905" s="236"/>
      <c r="T1905" s="236"/>
      <c r="U1905" s="236"/>
      <c r="V1905" s="236"/>
      <c r="W1905" s="236"/>
      <c r="X1905" s="236"/>
      <c r="Y1905" s="236"/>
      <c r="Z1905" s="236"/>
      <c r="AA1905" s="236"/>
      <c r="AB1905" s="236"/>
      <c r="AC1905" s="236"/>
      <c r="AD1905" s="236"/>
      <c r="AE1905" s="236"/>
      <c r="AF1905" s="236"/>
      <c r="AG1905" s="236"/>
      <c r="AH1905" s="236"/>
      <c r="AI1905" s="236"/>
      <c r="AJ1905" s="236"/>
      <c r="AK1905" s="236"/>
      <c r="AL1905" s="260" t="str">
        <f t="shared" si="242"/>
        <v>нет</v>
      </c>
      <c r="AM1905" s="260" t="str">
        <f t="shared" si="244"/>
        <v>нет</v>
      </c>
      <c r="AN1905" s="260">
        <f t="shared" si="241"/>
        <v>0</v>
      </c>
      <c r="AO1905" s="260" t="e">
        <f t="shared" si="243"/>
        <v>#VALUE!</v>
      </c>
    </row>
    <row r="1906" spans="1:41">
      <c r="A1906" s="264" t="e">
        <f t="shared" si="245"/>
        <v>#VALUE!</v>
      </c>
      <c r="B1906" s="243">
        <v>1903</v>
      </c>
      <c r="C1906" s="244"/>
      <c r="D1906" s="259" t="str">
        <f t="shared" si="238"/>
        <v/>
      </c>
      <c r="E1906" s="236"/>
      <c r="F1906" s="236"/>
      <c r="G1906" s="244"/>
      <c r="H1906" s="259" t="str">
        <f t="shared" si="239"/>
        <v/>
      </c>
      <c r="I1906" s="236"/>
      <c r="J1906" s="236"/>
      <c r="K1906" s="236"/>
      <c r="L1906" s="236"/>
      <c r="M1906" s="311">
        <f t="shared" si="240"/>
        <v>0</v>
      </c>
      <c r="N1906" s="236"/>
      <c r="O1906" s="236"/>
      <c r="P1906" s="236"/>
      <c r="Q1906" s="236"/>
      <c r="R1906" s="236"/>
      <c r="S1906" s="236"/>
      <c r="T1906" s="236"/>
      <c r="U1906" s="236"/>
      <c r="V1906" s="236"/>
      <c r="W1906" s="236"/>
      <c r="X1906" s="236"/>
      <c r="Y1906" s="236"/>
      <c r="Z1906" s="236"/>
      <c r="AA1906" s="236"/>
      <c r="AB1906" s="236"/>
      <c r="AC1906" s="236"/>
      <c r="AD1906" s="236"/>
      <c r="AE1906" s="236"/>
      <c r="AF1906" s="236"/>
      <c r="AG1906" s="236"/>
      <c r="AH1906" s="236"/>
      <c r="AI1906" s="236"/>
      <c r="AJ1906" s="236"/>
      <c r="AK1906" s="236"/>
      <c r="AL1906" s="260" t="str">
        <f t="shared" si="242"/>
        <v>нет</v>
      </c>
      <c r="AM1906" s="260" t="str">
        <f t="shared" si="244"/>
        <v>нет</v>
      </c>
      <c r="AN1906" s="260">
        <f t="shared" si="241"/>
        <v>0</v>
      </c>
      <c r="AO1906" s="260" t="e">
        <f t="shared" si="243"/>
        <v>#VALUE!</v>
      </c>
    </row>
    <row r="1907" spans="1:41">
      <c r="A1907" s="264" t="e">
        <f t="shared" si="245"/>
        <v>#VALUE!</v>
      </c>
      <c r="B1907" s="243">
        <v>1904</v>
      </c>
      <c r="C1907" s="244"/>
      <c r="D1907" s="259" t="str">
        <f t="shared" si="238"/>
        <v/>
      </c>
      <c r="E1907" s="236"/>
      <c r="F1907" s="236"/>
      <c r="G1907" s="244"/>
      <c r="H1907" s="259" t="str">
        <f t="shared" si="239"/>
        <v/>
      </c>
      <c r="I1907" s="236"/>
      <c r="J1907" s="236"/>
      <c r="K1907" s="236"/>
      <c r="L1907" s="236"/>
      <c r="M1907" s="311">
        <f t="shared" si="240"/>
        <v>0</v>
      </c>
      <c r="N1907" s="236"/>
      <c r="O1907" s="236"/>
      <c r="P1907" s="236"/>
      <c r="Q1907" s="236"/>
      <c r="R1907" s="236"/>
      <c r="S1907" s="236"/>
      <c r="T1907" s="236"/>
      <c r="U1907" s="236"/>
      <c r="V1907" s="236"/>
      <c r="W1907" s="236"/>
      <c r="X1907" s="236"/>
      <c r="Y1907" s="236"/>
      <c r="Z1907" s="236"/>
      <c r="AA1907" s="236"/>
      <c r="AB1907" s="236"/>
      <c r="AC1907" s="236"/>
      <c r="AD1907" s="236"/>
      <c r="AE1907" s="236"/>
      <c r="AF1907" s="236"/>
      <c r="AG1907" s="236"/>
      <c r="AH1907" s="236"/>
      <c r="AI1907" s="236"/>
      <c r="AJ1907" s="236"/>
      <c r="AK1907" s="236"/>
      <c r="AL1907" s="260" t="str">
        <f t="shared" si="242"/>
        <v>нет</v>
      </c>
      <c r="AM1907" s="260" t="str">
        <f t="shared" si="244"/>
        <v>нет</v>
      </c>
      <c r="AN1907" s="260">
        <f t="shared" si="241"/>
        <v>0</v>
      </c>
      <c r="AO1907" s="260" t="e">
        <f t="shared" si="243"/>
        <v>#VALUE!</v>
      </c>
    </row>
    <row r="1908" spans="1:41">
      <c r="A1908" s="264" t="e">
        <f t="shared" si="245"/>
        <v>#VALUE!</v>
      </c>
      <c r="B1908" s="243">
        <v>1905</v>
      </c>
      <c r="C1908" s="244"/>
      <c r="D1908" s="259" t="str">
        <f t="shared" si="238"/>
        <v/>
      </c>
      <c r="E1908" s="236"/>
      <c r="F1908" s="236"/>
      <c r="G1908" s="244"/>
      <c r="H1908" s="259" t="str">
        <f t="shared" si="239"/>
        <v/>
      </c>
      <c r="I1908" s="236"/>
      <c r="J1908" s="236"/>
      <c r="K1908" s="236"/>
      <c r="L1908" s="236"/>
      <c r="M1908" s="311">
        <f t="shared" si="240"/>
        <v>0</v>
      </c>
      <c r="N1908" s="236"/>
      <c r="O1908" s="236"/>
      <c r="P1908" s="236"/>
      <c r="Q1908" s="236"/>
      <c r="R1908" s="236"/>
      <c r="S1908" s="236"/>
      <c r="T1908" s="236"/>
      <c r="U1908" s="236"/>
      <c r="V1908" s="236"/>
      <c r="W1908" s="236"/>
      <c r="X1908" s="236"/>
      <c r="Y1908" s="236"/>
      <c r="Z1908" s="236"/>
      <c r="AA1908" s="236"/>
      <c r="AB1908" s="236"/>
      <c r="AC1908" s="236"/>
      <c r="AD1908" s="236"/>
      <c r="AE1908" s="236"/>
      <c r="AF1908" s="236"/>
      <c r="AG1908" s="236"/>
      <c r="AH1908" s="236"/>
      <c r="AI1908" s="236"/>
      <c r="AJ1908" s="236"/>
      <c r="AK1908" s="236"/>
      <c r="AL1908" s="260" t="str">
        <f t="shared" si="242"/>
        <v>нет</v>
      </c>
      <c r="AM1908" s="260" t="str">
        <f t="shared" si="244"/>
        <v>нет</v>
      </c>
      <c r="AN1908" s="260">
        <f t="shared" si="241"/>
        <v>0</v>
      </c>
      <c r="AO1908" s="260" t="e">
        <f t="shared" si="243"/>
        <v>#VALUE!</v>
      </c>
    </row>
    <row r="1909" spans="1:41">
      <c r="A1909" s="264" t="e">
        <f t="shared" si="245"/>
        <v>#VALUE!</v>
      </c>
      <c r="B1909" s="243">
        <v>1906</v>
      </c>
      <c r="C1909" s="244"/>
      <c r="D1909" s="259" t="str">
        <f t="shared" si="238"/>
        <v/>
      </c>
      <c r="E1909" s="236"/>
      <c r="F1909" s="236"/>
      <c r="G1909" s="244"/>
      <c r="H1909" s="259" t="str">
        <f t="shared" si="239"/>
        <v/>
      </c>
      <c r="I1909" s="236"/>
      <c r="J1909" s="236"/>
      <c r="K1909" s="236"/>
      <c r="L1909" s="236"/>
      <c r="M1909" s="311">
        <f t="shared" si="240"/>
        <v>0</v>
      </c>
      <c r="N1909" s="236"/>
      <c r="O1909" s="236"/>
      <c r="P1909" s="236"/>
      <c r="Q1909" s="236"/>
      <c r="R1909" s="236"/>
      <c r="S1909" s="236"/>
      <c r="T1909" s="236"/>
      <c r="U1909" s="236"/>
      <c r="V1909" s="236"/>
      <c r="W1909" s="236"/>
      <c r="X1909" s="236"/>
      <c r="Y1909" s="236"/>
      <c r="Z1909" s="236"/>
      <c r="AA1909" s="236"/>
      <c r="AB1909" s="236"/>
      <c r="AC1909" s="236"/>
      <c r="AD1909" s="236"/>
      <c r="AE1909" s="236"/>
      <c r="AF1909" s="236"/>
      <c r="AG1909" s="236"/>
      <c r="AH1909" s="236"/>
      <c r="AI1909" s="236"/>
      <c r="AJ1909" s="236"/>
      <c r="AK1909" s="236"/>
      <c r="AL1909" s="260" t="str">
        <f t="shared" si="242"/>
        <v>нет</v>
      </c>
      <c r="AM1909" s="260" t="str">
        <f t="shared" si="244"/>
        <v>нет</v>
      </c>
      <c r="AN1909" s="260">
        <f t="shared" si="241"/>
        <v>0</v>
      </c>
      <c r="AO1909" s="260" t="e">
        <f t="shared" si="243"/>
        <v>#VALUE!</v>
      </c>
    </row>
    <row r="1910" spans="1:41">
      <c r="A1910" s="264" t="e">
        <f t="shared" si="245"/>
        <v>#VALUE!</v>
      </c>
      <c r="B1910" s="243">
        <v>1907</v>
      </c>
      <c r="C1910" s="244"/>
      <c r="D1910" s="259" t="str">
        <f t="shared" si="238"/>
        <v/>
      </c>
      <c r="E1910" s="236"/>
      <c r="F1910" s="236"/>
      <c r="G1910" s="244"/>
      <c r="H1910" s="259" t="str">
        <f t="shared" si="239"/>
        <v/>
      </c>
      <c r="I1910" s="236"/>
      <c r="J1910" s="236"/>
      <c r="K1910" s="236"/>
      <c r="L1910" s="236"/>
      <c r="M1910" s="311">
        <f t="shared" si="240"/>
        <v>0</v>
      </c>
      <c r="N1910" s="236"/>
      <c r="O1910" s="236"/>
      <c r="P1910" s="236"/>
      <c r="Q1910" s="236"/>
      <c r="R1910" s="236"/>
      <c r="S1910" s="236"/>
      <c r="T1910" s="236"/>
      <c r="U1910" s="236"/>
      <c r="V1910" s="236"/>
      <c r="W1910" s="236"/>
      <c r="X1910" s="236"/>
      <c r="Y1910" s="236"/>
      <c r="Z1910" s="236"/>
      <c r="AA1910" s="236"/>
      <c r="AB1910" s="236"/>
      <c r="AC1910" s="236"/>
      <c r="AD1910" s="236"/>
      <c r="AE1910" s="236"/>
      <c r="AF1910" s="236"/>
      <c r="AG1910" s="236"/>
      <c r="AH1910" s="236"/>
      <c r="AI1910" s="236"/>
      <c r="AJ1910" s="236"/>
      <c r="AK1910" s="236"/>
      <c r="AL1910" s="260" t="str">
        <f t="shared" si="242"/>
        <v>нет</v>
      </c>
      <c r="AM1910" s="260" t="str">
        <f t="shared" si="244"/>
        <v>нет</v>
      </c>
      <c r="AN1910" s="260">
        <f t="shared" si="241"/>
        <v>0</v>
      </c>
      <c r="AO1910" s="260" t="e">
        <f t="shared" si="243"/>
        <v>#VALUE!</v>
      </c>
    </row>
    <row r="1911" spans="1:41">
      <c r="A1911" s="264" t="e">
        <f t="shared" si="245"/>
        <v>#VALUE!</v>
      </c>
      <c r="B1911" s="243">
        <v>1908</v>
      </c>
      <c r="C1911" s="244"/>
      <c r="D1911" s="259" t="str">
        <f t="shared" si="238"/>
        <v/>
      </c>
      <c r="E1911" s="236"/>
      <c r="F1911" s="236"/>
      <c r="G1911" s="244"/>
      <c r="H1911" s="259" t="str">
        <f t="shared" si="239"/>
        <v/>
      </c>
      <c r="I1911" s="236"/>
      <c r="J1911" s="236"/>
      <c r="K1911" s="236"/>
      <c r="L1911" s="236"/>
      <c r="M1911" s="311">
        <f t="shared" si="240"/>
        <v>0</v>
      </c>
      <c r="N1911" s="236"/>
      <c r="O1911" s="236"/>
      <c r="P1911" s="236"/>
      <c r="Q1911" s="236"/>
      <c r="R1911" s="236"/>
      <c r="S1911" s="236"/>
      <c r="T1911" s="236"/>
      <c r="U1911" s="236"/>
      <c r="V1911" s="236"/>
      <c r="W1911" s="236"/>
      <c r="X1911" s="236"/>
      <c r="Y1911" s="236"/>
      <c r="Z1911" s="236"/>
      <c r="AA1911" s="236"/>
      <c r="AB1911" s="236"/>
      <c r="AC1911" s="236"/>
      <c r="AD1911" s="236"/>
      <c r="AE1911" s="236"/>
      <c r="AF1911" s="236"/>
      <c r="AG1911" s="236"/>
      <c r="AH1911" s="236"/>
      <c r="AI1911" s="236"/>
      <c r="AJ1911" s="236"/>
      <c r="AK1911" s="236"/>
      <c r="AL1911" s="260" t="str">
        <f t="shared" si="242"/>
        <v>нет</v>
      </c>
      <c r="AM1911" s="260" t="str">
        <f t="shared" si="244"/>
        <v>нет</v>
      </c>
      <c r="AN1911" s="260">
        <f t="shared" si="241"/>
        <v>0</v>
      </c>
      <c r="AO1911" s="260" t="e">
        <f t="shared" si="243"/>
        <v>#VALUE!</v>
      </c>
    </row>
    <row r="1912" spans="1:41">
      <c r="A1912" s="264" t="e">
        <f t="shared" si="245"/>
        <v>#VALUE!</v>
      </c>
      <c r="B1912" s="243">
        <v>1909</v>
      </c>
      <c r="C1912" s="244"/>
      <c r="D1912" s="259" t="str">
        <f t="shared" si="238"/>
        <v/>
      </c>
      <c r="E1912" s="236"/>
      <c r="F1912" s="236"/>
      <c r="G1912" s="244"/>
      <c r="H1912" s="259" t="str">
        <f t="shared" si="239"/>
        <v/>
      </c>
      <c r="I1912" s="236"/>
      <c r="J1912" s="236"/>
      <c r="K1912" s="236"/>
      <c r="L1912" s="236"/>
      <c r="M1912" s="311">
        <f t="shared" si="240"/>
        <v>0</v>
      </c>
      <c r="N1912" s="236"/>
      <c r="O1912" s="236"/>
      <c r="P1912" s="236"/>
      <c r="Q1912" s="236"/>
      <c r="R1912" s="236"/>
      <c r="S1912" s="236"/>
      <c r="T1912" s="236"/>
      <c r="U1912" s="236"/>
      <c r="V1912" s="236"/>
      <c r="W1912" s="236"/>
      <c r="X1912" s="236"/>
      <c r="Y1912" s="236"/>
      <c r="Z1912" s="236"/>
      <c r="AA1912" s="236"/>
      <c r="AB1912" s="236"/>
      <c r="AC1912" s="236"/>
      <c r="AD1912" s="236"/>
      <c r="AE1912" s="236"/>
      <c r="AF1912" s="236"/>
      <c r="AG1912" s="236"/>
      <c r="AH1912" s="236"/>
      <c r="AI1912" s="236"/>
      <c r="AJ1912" s="236"/>
      <c r="AK1912" s="236"/>
      <c r="AL1912" s="260" t="str">
        <f t="shared" si="242"/>
        <v>нет</v>
      </c>
      <c r="AM1912" s="260" t="str">
        <f t="shared" si="244"/>
        <v>нет</v>
      </c>
      <c r="AN1912" s="260">
        <f t="shared" si="241"/>
        <v>0</v>
      </c>
      <c r="AO1912" s="260" t="e">
        <f t="shared" si="243"/>
        <v>#VALUE!</v>
      </c>
    </row>
    <row r="1913" spans="1:41">
      <c r="A1913" s="264" t="e">
        <f t="shared" si="245"/>
        <v>#VALUE!</v>
      </c>
      <c r="B1913" s="243">
        <v>1910</v>
      </c>
      <c r="C1913" s="244"/>
      <c r="D1913" s="259" t="str">
        <f t="shared" si="238"/>
        <v/>
      </c>
      <c r="E1913" s="236"/>
      <c r="F1913" s="236"/>
      <c r="G1913" s="244"/>
      <c r="H1913" s="259" t="str">
        <f t="shared" si="239"/>
        <v/>
      </c>
      <c r="I1913" s="236"/>
      <c r="J1913" s="236"/>
      <c r="K1913" s="236"/>
      <c r="L1913" s="236"/>
      <c r="M1913" s="311">
        <f t="shared" si="240"/>
        <v>0</v>
      </c>
      <c r="N1913" s="236"/>
      <c r="O1913" s="236"/>
      <c r="P1913" s="236"/>
      <c r="Q1913" s="236"/>
      <c r="R1913" s="236"/>
      <c r="S1913" s="236"/>
      <c r="T1913" s="236"/>
      <c r="U1913" s="236"/>
      <c r="V1913" s="236"/>
      <c r="W1913" s="236"/>
      <c r="X1913" s="236"/>
      <c r="Y1913" s="236"/>
      <c r="Z1913" s="236"/>
      <c r="AA1913" s="236"/>
      <c r="AB1913" s="236"/>
      <c r="AC1913" s="236"/>
      <c r="AD1913" s="236"/>
      <c r="AE1913" s="236"/>
      <c r="AF1913" s="236"/>
      <c r="AG1913" s="236"/>
      <c r="AH1913" s="236"/>
      <c r="AI1913" s="236"/>
      <c r="AJ1913" s="236"/>
      <c r="AK1913" s="236"/>
      <c r="AL1913" s="260" t="str">
        <f t="shared" si="242"/>
        <v>нет</v>
      </c>
      <c r="AM1913" s="260" t="str">
        <f t="shared" si="244"/>
        <v>нет</v>
      </c>
      <c r="AN1913" s="260">
        <f t="shared" si="241"/>
        <v>0</v>
      </c>
      <c r="AO1913" s="260" t="e">
        <f t="shared" si="243"/>
        <v>#VALUE!</v>
      </c>
    </row>
    <row r="1914" spans="1:41">
      <c r="A1914" s="264" t="e">
        <f t="shared" si="245"/>
        <v>#VALUE!</v>
      </c>
      <c r="B1914" s="243">
        <v>1911</v>
      </c>
      <c r="C1914" s="244"/>
      <c r="D1914" s="259" t="str">
        <f t="shared" si="238"/>
        <v/>
      </c>
      <c r="E1914" s="236"/>
      <c r="F1914" s="236"/>
      <c r="G1914" s="244"/>
      <c r="H1914" s="259" t="str">
        <f t="shared" si="239"/>
        <v/>
      </c>
      <c r="I1914" s="236"/>
      <c r="J1914" s="236"/>
      <c r="K1914" s="236"/>
      <c r="L1914" s="236"/>
      <c r="M1914" s="311">
        <f t="shared" si="240"/>
        <v>0</v>
      </c>
      <c r="N1914" s="236"/>
      <c r="O1914" s="236"/>
      <c r="P1914" s="236"/>
      <c r="Q1914" s="236"/>
      <c r="R1914" s="236"/>
      <c r="S1914" s="236"/>
      <c r="T1914" s="236"/>
      <c r="U1914" s="236"/>
      <c r="V1914" s="236"/>
      <c r="W1914" s="236"/>
      <c r="X1914" s="236"/>
      <c r="Y1914" s="236"/>
      <c r="Z1914" s="236"/>
      <c r="AA1914" s="236"/>
      <c r="AB1914" s="236"/>
      <c r="AC1914" s="236"/>
      <c r="AD1914" s="236"/>
      <c r="AE1914" s="236"/>
      <c r="AF1914" s="236"/>
      <c r="AG1914" s="236"/>
      <c r="AH1914" s="236"/>
      <c r="AI1914" s="236"/>
      <c r="AJ1914" s="236"/>
      <c r="AK1914" s="236"/>
      <c r="AL1914" s="260" t="str">
        <f t="shared" si="242"/>
        <v>нет</v>
      </c>
      <c r="AM1914" s="260" t="str">
        <f t="shared" si="244"/>
        <v>нет</v>
      </c>
      <c r="AN1914" s="260">
        <f t="shared" si="241"/>
        <v>0</v>
      </c>
      <c r="AO1914" s="260" t="e">
        <f t="shared" si="243"/>
        <v>#VALUE!</v>
      </c>
    </row>
    <row r="1915" spans="1:41">
      <c r="A1915" s="264" t="e">
        <f t="shared" si="245"/>
        <v>#VALUE!</v>
      </c>
      <c r="B1915" s="243">
        <v>1912</v>
      </c>
      <c r="C1915" s="244"/>
      <c r="D1915" s="259" t="str">
        <f t="shared" si="238"/>
        <v/>
      </c>
      <c r="E1915" s="236"/>
      <c r="F1915" s="236"/>
      <c r="G1915" s="244"/>
      <c r="H1915" s="259" t="str">
        <f t="shared" si="239"/>
        <v/>
      </c>
      <c r="I1915" s="236"/>
      <c r="J1915" s="236"/>
      <c r="K1915" s="236"/>
      <c r="L1915" s="236"/>
      <c r="M1915" s="311">
        <f t="shared" si="240"/>
        <v>0</v>
      </c>
      <c r="N1915" s="236"/>
      <c r="O1915" s="236"/>
      <c r="P1915" s="236"/>
      <c r="Q1915" s="236"/>
      <c r="R1915" s="236"/>
      <c r="S1915" s="236"/>
      <c r="T1915" s="236"/>
      <c r="U1915" s="236"/>
      <c r="V1915" s="236"/>
      <c r="W1915" s="236"/>
      <c r="X1915" s="236"/>
      <c r="Y1915" s="236"/>
      <c r="Z1915" s="236"/>
      <c r="AA1915" s="236"/>
      <c r="AB1915" s="236"/>
      <c r="AC1915" s="236"/>
      <c r="AD1915" s="236"/>
      <c r="AE1915" s="236"/>
      <c r="AF1915" s="236"/>
      <c r="AG1915" s="236"/>
      <c r="AH1915" s="236"/>
      <c r="AI1915" s="236"/>
      <c r="AJ1915" s="236"/>
      <c r="AK1915" s="236"/>
      <c r="AL1915" s="260" t="str">
        <f t="shared" si="242"/>
        <v>нет</v>
      </c>
      <c r="AM1915" s="260" t="str">
        <f t="shared" si="244"/>
        <v>нет</v>
      </c>
      <c r="AN1915" s="260">
        <f t="shared" si="241"/>
        <v>0</v>
      </c>
      <c r="AO1915" s="260" t="e">
        <f t="shared" si="243"/>
        <v>#VALUE!</v>
      </c>
    </row>
    <row r="1916" spans="1:41">
      <c r="A1916" s="264" t="e">
        <f t="shared" si="245"/>
        <v>#VALUE!</v>
      </c>
      <c r="B1916" s="243">
        <v>1913</v>
      </c>
      <c r="C1916" s="244"/>
      <c r="D1916" s="259" t="str">
        <f t="shared" si="238"/>
        <v/>
      </c>
      <c r="E1916" s="236"/>
      <c r="F1916" s="236"/>
      <c r="G1916" s="244"/>
      <c r="H1916" s="259" t="str">
        <f t="shared" si="239"/>
        <v/>
      </c>
      <c r="I1916" s="236"/>
      <c r="J1916" s="236"/>
      <c r="K1916" s="236"/>
      <c r="L1916" s="236"/>
      <c r="M1916" s="311">
        <f t="shared" si="240"/>
        <v>0</v>
      </c>
      <c r="N1916" s="236"/>
      <c r="O1916" s="236"/>
      <c r="P1916" s="236"/>
      <c r="Q1916" s="236"/>
      <c r="R1916" s="236"/>
      <c r="S1916" s="236"/>
      <c r="T1916" s="236"/>
      <c r="U1916" s="236"/>
      <c r="V1916" s="236"/>
      <c r="W1916" s="236"/>
      <c r="X1916" s="236"/>
      <c r="Y1916" s="236"/>
      <c r="Z1916" s="236"/>
      <c r="AA1916" s="236"/>
      <c r="AB1916" s="236"/>
      <c r="AC1916" s="236"/>
      <c r="AD1916" s="236"/>
      <c r="AE1916" s="236"/>
      <c r="AF1916" s="236"/>
      <c r="AG1916" s="236"/>
      <c r="AH1916" s="236"/>
      <c r="AI1916" s="236"/>
      <c r="AJ1916" s="236"/>
      <c r="AK1916" s="236"/>
      <c r="AL1916" s="260" t="str">
        <f t="shared" si="242"/>
        <v>нет</v>
      </c>
      <c r="AM1916" s="260" t="str">
        <f t="shared" si="244"/>
        <v>нет</v>
      </c>
      <c r="AN1916" s="260">
        <f t="shared" si="241"/>
        <v>0</v>
      </c>
      <c r="AO1916" s="260" t="e">
        <f t="shared" si="243"/>
        <v>#VALUE!</v>
      </c>
    </row>
    <row r="1917" spans="1:41">
      <c r="A1917" s="264" t="e">
        <f t="shared" si="245"/>
        <v>#VALUE!</v>
      </c>
      <c r="B1917" s="243">
        <v>1914</v>
      </c>
      <c r="C1917" s="244"/>
      <c r="D1917" s="259" t="str">
        <f t="shared" si="238"/>
        <v/>
      </c>
      <c r="E1917" s="236"/>
      <c r="F1917" s="236"/>
      <c r="G1917" s="244"/>
      <c r="H1917" s="259" t="str">
        <f t="shared" si="239"/>
        <v/>
      </c>
      <c r="I1917" s="236"/>
      <c r="J1917" s="236"/>
      <c r="K1917" s="236"/>
      <c r="L1917" s="236"/>
      <c r="M1917" s="311">
        <f t="shared" si="240"/>
        <v>0</v>
      </c>
      <c r="N1917" s="236"/>
      <c r="O1917" s="236"/>
      <c r="P1917" s="236"/>
      <c r="Q1917" s="236"/>
      <c r="R1917" s="236"/>
      <c r="S1917" s="236"/>
      <c r="T1917" s="236"/>
      <c r="U1917" s="236"/>
      <c r="V1917" s="236"/>
      <c r="W1917" s="236"/>
      <c r="X1917" s="236"/>
      <c r="Y1917" s="236"/>
      <c r="Z1917" s="236"/>
      <c r="AA1917" s="236"/>
      <c r="AB1917" s="236"/>
      <c r="AC1917" s="236"/>
      <c r="AD1917" s="236"/>
      <c r="AE1917" s="236"/>
      <c r="AF1917" s="236"/>
      <c r="AG1917" s="236"/>
      <c r="AH1917" s="236"/>
      <c r="AI1917" s="236"/>
      <c r="AJ1917" s="236"/>
      <c r="AK1917" s="236"/>
      <c r="AL1917" s="260" t="str">
        <f t="shared" si="242"/>
        <v>нет</v>
      </c>
      <c r="AM1917" s="260" t="str">
        <f t="shared" si="244"/>
        <v>нет</v>
      </c>
      <c r="AN1917" s="260">
        <f t="shared" si="241"/>
        <v>0</v>
      </c>
      <c r="AO1917" s="260" t="e">
        <f t="shared" si="243"/>
        <v>#VALUE!</v>
      </c>
    </row>
    <row r="1918" spans="1:41">
      <c r="A1918" s="264" t="e">
        <f t="shared" si="245"/>
        <v>#VALUE!</v>
      </c>
      <c r="B1918" s="243">
        <v>1915</v>
      </c>
      <c r="C1918" s="244"/>
      <c r="D1918" s="259" t="str">
        <f t="shared" si="238"/>
        <v/>
      </c>
      <c r="E1918" s="236"/>
      <c r="F1918" s="236"/>
      <c r="G1918" s="244"/>
      <c r="H1918" s="259" t="str">
        <f t="shared" si="239"/>
        <v/>
      </c>
      <c r="I1918" s="236"/>
      <c r="J1918" s="236"/>
      <c r="K1918" s="236"/>
      <c r="L1918" s="236"/>
      <c r="M1918" s="311">
        <f t="shared" si="240"/>
        <v>0</v>
      </c>
      <c r="N1918" s="236"/>
      <c r="O1918" s="236"/>
      <c r="P1918" s="236"/>
      <c r="Q1918" s="236"/>
      <c r="R1918" s="236"/>
      <c r="S1918" s="236"/>
      <c r="T1918" s="236"/>
      <c r="U1918" s="236"/>
      <c r="V1918" s="236"/>
      <c r="W1918" s="236"/>
      <c r="X1918" s="236"/>
      <c r="Y1918" s="236"/>
      <c r="Z1918" s="236"/>
      <c r="AA1918" s="236"/>
      <c r="AB1918" s="236"/>
      <c r="AC1918" s="236"/>
      <c r="AD1918" s="236"/>
      <c r="AE1918" s="236"/>
      <c r="AF1918" s="236"/>
      <c r="AG1918" s="236"/>
      <c r="AH1918" s="236"/>
      <c r="AI1918" s="236"/>
      <c r="AJ1918" s="236"/>
      <c r="AK1918" s="236"/>
      <c r="AL1918" s="260" t="str">
        <f t="shared" si="242"/>
        <v>нет</v>
      </c>
      <c r="AM1918" s="260" t="str">
        <f t="shared" si="244"/>
        <v>нет</v>
      </c>
      <c r="AN1918" s="260">
        <f t="shared" si="241"/>
        <v>0</v>
      </c>
      <c r="AO1918" s="260" t="e">
        <f t="shared" si="243"/>
        <v>#VALUE!</v>
      </c>
    </row>
    <row r="1919" spans="1:41">
      <c r="A1919" s="264" t="e">
        <f t="shared" si="245"/>
        <v>#VALUE!</v>
      </c>
      <c r="B1919" s="243">
        <v>1916</v>
      </c>
      <c r="C1919" s="244"/>
      <c r="D1919" s="259" t="str">
        <f t="shared" ref="D1919:D1982" si="246">IFERROR(VLOOKUP(C1919,msu,2,0),"")</f>
        <v/>
      </c>
      <c r="E1919" s="236"/>
      <c r="F1919" s="236"/>
      <c r="G1919" s="244"/>
      <c r="H1919" s="259" t="str">
        <f t="shared" ref="H1919:H1982" si="247">IFERROR(VLOOKUP(G1919,oo,2,0),"")</f>
        <v/>
      </c>
      <c r="I1919" s="236"/>
      <c r="J1919" s="236"/>
      <c r="K1919" s="236"/>
      <c r="L1919" s="236"/>
      <c r="M1919" s="311">
        <f t="shared" ref="M1919:M1982" si="248">COUNTA(N1919:AK1919)</f>
        <v>0</v>
      </c>
      <c r="N1919" s="236"/>
      <c r="O1919" s="236"/>
      <c r="P1919" s="236"/>
      <c r="Q1919" s="236"/>
      <c r="R1919" s="236"/>
      <c r="S1919" s="236"/>
      <c r="T1919" s="236"/>
      <c r="U1919" s="236"/>
      <c r="V1919" s="236"/>
      <c r="W1919" s="236"/>
      <c r="X1919" s="236"/>
      <c r="Y1919" s="236"/>
      <c r="Z1919" s="236"/>
      <c r="AA1919" s="236"/>
      <c r="AB1919" s="236"/>
      <c r="AC1919" s="236"/>
      <c r="AD1919" s="236"/>
      <c r="AE1919" s="236"/>
      <c r="AF1919" s="236"/>
      <c r="AG1919" s="236"/>
      <c r="AH1919" s="236"/>
      <c r="AI1919" s="236"/>
      <c r="AJ1919" s="236"/>
      <c r="AK1919" s="236"/>
      <c r="AL1919" s="260" t="str">
        <f t="shared" si="242"/>
        <v>нет</v>
      </c>
      <c r="AM1919" s="260" t="str">
        <f t="shared" si="244"/>
        <v>нет</v>
      </c>
      <c r="AN1919" s="260">
        <f t="shared" ref="AN1919:AN1982" si="249">COUNTIF(N1919:AK1919,"призер")+COUNTIF(N1919:AK1919,"победитель")</f>
        <v>0</v>
      </c>
      <c r="AO1919" s="260" t="e">
        <f t="shared" si="243"/>
        <v>#VALUE!</v>
      </c>
    </row>
    <row r="1920" spans="1:41">
      <c r="A1920" s="264" t="e">
        <f t="shared" si="245"/>
        <v>#VALUE!</v>
      </c>
      <c r="B1920" s="243">
        <v>1917</v>
      </c>
      <c r="C1920" s="244"/>
      <c r="D1920" s="259" t="str">
        <f t="shared" si="246"/>
        <v/>
      </c>
      <c r="E1920" s="236"/>
      <c r="F1920" s="236"/>
      <c r="G1920" s="244"/>
      <c r="H1920" s="259" t="str">
        <f t="shared" si="247"/>
        <v/>
      </c>
      <c r="I1920" s="236"/>
      <c r="J1920" s="236"/>
      <c r="K1920" s="236"/>
      <c r="L1920" s="236"/>
      <c r="M1920" s="311">
        <f t="shared" si="248"/>
        <v>0</v>
      </c>
      <c r="N1920" s="236"/>
      <c r="O1920" s="236"/>
      <c r="P1920" s="236"/>
      <c r="Q1920" s="236"/>
      <c r="R1920" s="236"/>
      <c r="S1920" s="236"/>
      <c r="T1920" s="236"/>
      <c r="U1920" s="236"/>
      <c r="V1920" s="236"/>
      <c r="W1920" s="236"/>
      <c r="X1920" s="236"/>
      <c r="Y1920" s="236"/>
      <c r="Z1920" s="236"/>
      <c r="AA1920" s="236"/>
      <c r="AB1920" s="236"/>
      <c r="AC1920" s="236"/>
      <c r="AD1920" s="236"/>
      <c r="AE1920" s="236"/>
      <c r="AF1920" s="236"/>
      <c r="AG1920" s="236"/>
      <c r="AH1920" s="236"/>
      <c r="AI1920" s="236"/>
      <c r="AJ1920" s="236"/>
      <c r="AK1920" s="236"/>
      <c r="AL1920" s="260" t="str">
        <f t="shared" si="242"/>
        <v>нет</v>
      </c>
      <c r="AM1920" s="260" t="str">
        <f t="shared" si="244"/>
        <v>нет</v>
      </c>
      <c r="AN1920" s="260">
        <f t="shared" si="249"/>
        <v>0</v>
      </c>
      <c r="AO1920" s="260" t="e">
        <f t="shared" si="243"/>
        <v>#VALUE!</v>
      </c>
    </row>
    <row r="1921" spans="1:41">
      <c r="A1921" s="264" t="e">
        <f t="shared" si="245"/>
        <v>#VALUE!</v>
      </c>
      <c r="B1921" s="243">
        <v>1918</v>
      </c>
      <c r="C1921" s="244"/>
      <c r="D1921" s="259" t="str">
        <f t="shared" si="246"/>
        <v/>
      </c>
      <c r="E1921" s="236"/>
      <c r="F1921" s="236"/>
      <c r="G1921" s="244"/>
      <c r="H1921" s="259" t="str">
        <f t="shared" si="247"/>
        <v/>
      </c>
      <c r="I1921" s="236"/>
      <c r="J1921" s="236"/>
      <c r="K1921" s="236"/>
      <c r="L1921" s="236"/>
      <c r="M1921" s="311">
        <f t="shared" si="248"/>
        <v>0</v>
      </c>
      <c r="N1921" s="236"/>
      <c r="O1921" s="236"/>
      <c r="P1921" s="236"/>
      <c r="Q1921" s="236"/>
      <c r="R1921" s="236"/>
      <c r="S1921" s="236"/>
      <c r="T1921" s="236"/>
      <c r="U1921" s="236"/>
      <c r="V1921" s="236"/>
      <c r="W1921" s="236"/>
      <c r="X1921" s="236"/>
      <c r="Y1921" s="236"/>
      <c r="Z1921" s="236"/>
      <c r="AA1921" s="236"/>
      <c r="AB1921" s="236"/>
      <c r="AC1921" s="236"/>
      <c r="AD1921" s="236"/>
      <c r="AE1921" s="236"/>
      <c r="AF1921" s="236"/>
      <c r="AG1921" s="236"/>
      <c r="AH1921" s="236"/>
      <c r="AI1921" s="236"/>
      <c r="AJ1921" s="236"/>
      <c r="AK1921" s="236"/>
      <c r="AL1921" s="260" t="str">
        <f t="shared" si="242"/>
        <v>нет</v>
      </c>
      <c r="AM1921" s="260" t="str">
        <f t="shared" si="244"/>
        <v>нет</v>
      </c>
      <c r="AN1921" s="260">
        <f t="shared" si="249"/>
        <v>0</v>
      </c>
      <c r="AO1921" s="260" t="e">
        <f t="shared" si="243"/>
        <v>#VALUE!</v>
      </c>
    </row>
    <row r="1922" spans="1:41">
      <c r="A1922" s="264" t="e">
        <f t="shared" si="245"/>
        <v>#VALUE!</v>
      </c>
      <c r="B1922" s="243">
        <v>1919</v>
      </c>
      <c r="C1922" s="244"/>
      <c r="D1922" s="259" t="str">
        <f t="shared" si="246"/>
        <v/>
      </c>
      <c r="E1922" s="236"/>
      <c r="F1922" s="236"/>
      <c r="G1922" s="244"/>
      <c r="H1922" s="259" t="str">
        <f t="shared" si="247"/>
        <v/>
      </c>
      <c r="I1922" s="236"/>
      <c r="J1922" s="236"/>
      <c r="K1922" s="236"/>
      <c r="L1922" s="236"/>
      <c r="M1922" s="311">
        <f t="shared" si="248"/>
        <v>0</v>
      </c>
      <c r="N1922" s="236"/>
      <c r="O1922" s="236"/>
      <c r="P1922" s="236"/>
      <c r="Q1922" s="236"/>
      <c r="R1922" s="236"/>
      <c r="S1922" s="236"/>
      <c r="T1922" s="236"/>
      <c r="U1922" s="236"/>
      <c r="V1922" s="236"/>
      <c r="W1922" s="236"/>
      <c r="X1922" s="236"/>
      <c r="Y1922" s="236"/>
      <c r="Z1922" s="236"/>
      <c r="AA1922" s="236"/>
      <c r="AB1922" s="236"/>
      <c r="AC1922" s="236"/>
      <c r="AD1922" s="236"/>
      <c r="AE1922" s="236"/>
      <c r="AF1922" s="236"/>
      <c r="AG1922" s="236"/>
      <c r="AH1922" s="236"/>
      <c r="AI1922" s="236"/>
      <c r="AJ1922" s="236"/>
      <c r="AK1922" s="236"/>
      <c r="AL1922" s="260" t="str">
        <f t="shared" si="242"/>
        <v>нет</v>
      </c>
      <c r="AM1922" s="260" t="str">
        <f t="shared" si="244"/>
        <v>нет</v>
      </c>
      <c r="AN1922" s="260">
        <f t="shared" si="249"/>
        <v>0</v>
      </c>
      <c r="AO1922" s="260" t="e">
        <f t="shared" si="243"/>
        <v>#VALUE!</v>
      </c>
    </row>
    <row r="1923" spans="1:41">
      <c r="A1923" s="264" t="e">
        <f t="shared" si="245"/>
        <v>#VALUE!</v>
      </c>
      <c r="B1923" s="243">
        <v>1920</v>
      </c>
      <c r="C1923" s="244"/>
      <c r="D1923" s="259" t="str">
        <f t="shared" si="246"/>
        <v/>
      </c>
      <c r="E1923" s="236"/>
      <c r="F1923" s="236"/>
      <c r="G1923" s="244"/>
      <c r="H1923" s="259" t="str">
        <f t="shared" si="247"/>
        <v/>
      </c>
      <c r="I1923" s="236"/>
      <c r="J1923" s="236"/>
      <c r="K1923" s="236"/>
      <c r="L1923" s="236"/>
      <c r="M1923" s="311">
        <f t="shared" si="248"/>
        <v>0</v>
      </c>
      <c r="N1923" s="236"/>
      <c r="O1923" s="236"/>
      <c r="P1923" s="236"/>
      <c r="Q1923" s="236"/>
      <c r="R1923" s="236"/>
      <c r="S1923" s="236"/>
      <c r="T1923" s="236"/>
      <c r="U1923" s="236"/>
      <c r="V1923" s="236"/>
      <c r="W1923" s="236"/>
      <c r="X1923" s="236"/>
      <c r="Y1923" s="236"/>
      <c r="Z1923" s="236"/>
      <c r="AA1923" s="236"/>
      <c r="AB1923" s="236"/>
      <c r="AC1923" s="236"/>
      <c r="AD1923" s="236"/>
      <c r="AE1923" s="236"/>
      <c r="AF1923" s="236"/>
      <c r="AG1923" s="236"/>
      <c r="AH1923" s="236"/>
      <c r="AI1923" s="236"/>
      <c r="AJ1923" s="236"/>
      <c r="AK1923" s="236"/>
      <c r="AL1923" s="260" t="str">
        <f t="shared" si="242"/>
        <v>нет</v>
      </c>
      <c r="AM1923" s="260" t="str">
        <f t="shared" si="244"/>
        <v>нет</v>
      </c>
      <c r="AN1923" s="260">
        <f t="shared" si="249"/>
        <v>0</v>
      </c>
      <c r="AO1923" s="260" t="e">
        <f t="shared" si="243"/>
        <v>#VALUE!</v>
      </c>
    </row>
    <row r="1924" spans="1:41">
      <c r="A1924" s="264" t="e">
        <f t="shared" si="245"/>
        <v>#VALUE!</v>
      </c>
      <c r="B1924" s="243">
        <v>1921</v>
      </c>
      <c r="C1924" s="244"/>
      <c r="D1924" s="259" t="str">
        <f t="shared" si="246"/>
        <v/>
      </c>
      <c r="E1924" s="236"/>
      <c r="F1924" s="236"/>
      <c r="G1924" s="244"/>
      <c r="H1924" s="259" t="str">
        <f t="shared" si="247"/>
        <v/>
      </c>
      <c r="I1924" s="236"/>
      <c r="J1924" s="236"/>
      <c r="K1924" s="236"/>
      <c r="L1924" s="236"/>
      <c r="M1924" s="311">
        <f t="shared" si="248"/>
        <v>0</v>
      </c>
      <c r="N1924" s="236"/>
      <c r="O1924" s="236"/>
      <c r="P1924" s="236"/>
      <c r="Q1924" s="236"/>
      <c r="R1924" s="236"/>
      <c r="S1924" s="236"/>
      <c r="T1924" s="236"/>
      <c r="U1924" s="236"/>
      <c r="V1924" s="236"/>
      <c r="W1924" s="236"/>
      <c r="X1924" s="236"/>
      <c r="Y1924" s="236"/>
      <c r="Z1924" s="236"/>
      <c r="AA1924" s="236"/>
      <c r="AB1924" s="236"/>
      <c r="AC1924" s="236"/>
      <c r="AD1924" s="236"/>
      <c r="AE1924" s="236"/>
      <c r="AF1924" s="236"/>
      <c r="AG1924" s="236"/>
      <c r="AH1924" s="236"/>
      <c r="AI1924" s="236"/>
      <c r="AJ1924" s="236"/>
      <c r="AK1924" s="236"/>
      <c r="AL1924" s="260" t="str">
        <f t="shared" si="242"/>
        <v>нет</v>
      </c>
      <c r="AM1924" s="260" t="str">
        <f t="shared" si="244"/>
        <v>нет</v>
      </c>
      <c r="AN1924" s="260">
        <f t="shared" si="249"/>
        <v>0</v>
      </c>
      <c r="AO1924" s="260" t="e">
        <f t="shared" si="243"/>
        <v>#VALUE!</v>
      </c>
    </row>
    <row r="1925" spans="1:41">
      <c r="A1925" s="264" t="e">
        <f t="shared" si="245"/>
        <v>#VALUE!</v>
      </c>
      <c r="B1925" s="243">
        <v>1922</v>
      </c>
      <c r="C1925" s="244"/>
      <c r="D1925" s="259" t="str">
        <f t="shared" si="246"/>
        <v/>
      </c>
      <c r="E1925" s="236"/>
      <c r="F1925" s="236"/>
      <c r="G1925" s="244"/>
      <c r="H1925" s="259" t="str">
        <f t="shared" si="247"/>
        <v/>
      </c>
      <c r="I1925" s="236"/>
      <c r="J1925" s="236"/>
      <c r="K1925" s="236"/>
      <c r="L1925" s="236"/>
      <c r="M1925" s="311">
        <f t="shared" si="248"/>
        <v>0</v>
      </c>
      <c r="N1925" s="236"/>
      <c r="O1925" s="236"/>
      <c r="P1925" s="236"/>
      <c r="Q1925" s="236"/>
      <c r="R1925" s="236"/>
      <c r="S1925" s="236"/>
      <c r="T1925" s="236"/>
      <c r="U1925" s="236"/>
      <c r="V1925" s="236"/>
      <c r="W1925" s="236"/>
      <c r="X1925" s="236"/>
      <c r="Y1925" s="236"/>
      <c r="Z1925" s="236"/>
      <c r="AA1925" s="236"/>
      <c r="AB1925" s="236"/>
      <c r="AC1925" s="236"/>
      <c r="AD1925" s="236"/>
      <c r="AE1925" s="236"/>
      <c r="AF1925" s="236"/>
      <c r="AG1925" s="236"/>
      <c r="AH1925" s="236"/>
      <c r="AI1925" s="236"/>
      <c r="AJ1925" s="236"/>
      <c r="AK1925" s="236"/>
      <c r="AL1925" s="260" t="str">
        <f t="shared" ref="AL1925:AL1988" si="250">IF($I1925&lt;5,"нет",IF($I1925&gt;9,"нет","да"))</f>
        <v>нет</v>
      </c>
      <c r="AM1925" s="260" t="str">
        <f t="shared" si="244"/>
        <v>нет</v>
      </c>
      <c r="AN1925" s="260">
        <f t="shared" si="249"/>
        <v>0</v>
      </c>
      <c r="AO1925" s="260" t="e">
        <f t="shared" ref="AO1925:AO1988" si="251">IF(LEN(G1925)=5,LEFT(G1925,1)+100,LEFT(G1925,2)+100)</f>
        <v>#VALUE!</v>
      </c>
    </row>
    <row r="1926" spans="1:41">
      <c r="A1926" s="264" t="e">
        <f t="shared" si="245"/>
        <v>#VALUE!</v>
      </c>
      <c r="B1926" s="243">
        <v>1923</v>
      </c>
      <c r="C1926" s="244"/>
      <c r="D1926" s="259" t="str">
        <f t="shared" si="246"/>
        <v/>
      </c>
      <c r="E1926" s="236"/>
      <c r="F1926" s="236"/>
      <c r="G1926" s="244"/>
      <c r="H1926" s="259" t="str">
        <f t="shared" si="247"/>
        <v/>
      </c>
      <c r="I1926" s="236"/>
      <c r="J1926" s="236"/>
      <c r="K1926" s="236"/>
      <c r="L1926" s="236"/>
      <c r="M1926" s="311">
        <f t="shared" si="248"/>
        <v>0</v>
      </c>
      <c r="N1926" s="236"/>
      <c r="O1926" s="236"/>
      <c r="P1926" s="236"/>
      <c r="Q1926" s="236"/>
      <c r="R1926" s="236"/>
      <c r="S1926" s="236"/>
      <c r="T1926" s="236"/>
      <c r="U1926" s="236"/>
      <c r="V1926" s="236"/>
      <c r="W1926" s="236"/>
      <c r="X1926" s="236"/>
      <c r="Y1926" s="236"/>
      <c r="Z1926" s="236"/>
      <c r="AA1926" s="236"/>
      <c r="AB1926" s="236"/>
      <c r="AC1926" s="236"/>
      <c r="AD1926" s="236"/>
      <c r="AE1926" s="236"/>
      <c r="AF1926" s="236"/>
      <c r="AG1926" s="236"/>
      <c r="AH1926" s="236"/>
      <c r="AI1926" s="236"/>
      <c r="AJ1926" s="236"/>
      <c r="AK1926" s="236"/>
      <c r="AL1926" s="260" t="str">
        <f t="shared" si="250"/>
        <v>нет</v>
      </c>
      <c r="AM1926" s="260" t="str">
        <f t="shared" ref="AM1926:AM1989" si="252">IF($I1926&lt;=9,"нет","да")</f>
        <v>нет</v>
      </c>
      <c r="AN1926" s="260">
        <f t="shared" si="249"/>
        <v>0</v>
      </c>
      <c r="AO1926" s="260" t="e">
        <f t="shared" si="251"/>
        <v>#VALUE!</v>
      </c>
    </row>
    <row r="1927" spans="1:41">
      <c r="A1927" s="264" t="e">
        <f t="shared" si="245"/>
        <v>#VALUE!</v>
      </c>
      <c r="B1927" s="243">
        <v>1924</v>
      </c>
      <c r="C1927" s="244"/>
      <c r="D1927" s="259" t="str">
        <f t="shared" si="246"/>
        <v/>
      </c>
      <c r="E1927" s="236"/>
      <c r="F1927" s="236"/>
      <c r="G1927" s="244"/>
      <c r="H1927" s="259" t="str">
        <f t="shared" si="247"/>
        <v/>
      </c>
      <c r="I1927" s="236"/>
      <c r="J1927" s="236"/>
      <c r="K1927" s="236"/>
      <c r="L1927" s="236"/>
      <c r="M1927" s="311">
        <f t="shared" si="248"/>
        <v>0</v>
      </c>
      <c r="N1927" s="236"/>
      <c r="O1927" s="236"/>
      <c r="P1927" s="236"/>
      <c r="Q1927" s="236"/>
      <c r="R1927" s="236"/>
      <c r="S1927" s="236"/>
      <c r="T1927" s="236"/>
      <c r="U1927" s="236"/>
      <c r="V1927" s="236"/>
      <c r="W1927" s="236"/>
      <c r="X1927" s="236"/>
      <c r="Y1927" s="236"/>
      <c r="Z1927" s="236"/>
      <c r="AA1927" s="236"/>
      <c r="AB1927" s="236"/>
      <c r="AC1927" s="236"/>
      <c r="AD1927" s="236"/>
      <c r="AE1927" s="236"/>
      <c r="AF1927" s="236"/>
      <c r="AG1927" s="236"/>
      <c r="AH1927" s="236"/>
      <c r="AI1927" s="236"/>
      <c r="AJ1927" s="236"/>
      <c r="AK1927" s="236"/>
      <c r="AL1927" s="260" t="str">
        <f t="shared" si="250"/>
        <v>нет</v>
      </c>
      <c r="AM1927" s="260" t="str">
        <f t="shared" si="252"/>
        <v>нет</v>
      </c>
      <c r="AN1927" s="260">
        <f t="shared" si="249"/>
        <v>0</v>
      </c>
      <c r="AO1927" s="260" t="e">
        <f t="shared" si="251"/>
        <v>#VALUE!</v>
      </c>
    </row>
    <row r="1928" spans="1:41">
      <c r="A1928" s="264" t="e">
        <f t="shared" ref="A1928:A1991" si="253">IF($AO1928=$C1928, "Код_ОО+МСУ_верно", "Требуется проверка кода ОО или МСУ, кроме 101, 102,103")</f>
        <v>#VALUE!</v>
      </c>
      <c r="B1928" s="243">
        <v>1925</v>
      </c>
      <c r="C1928" s="244"/>
      <c r="D1928" s="259" t="str">
        <f t="shared" si="246"/>
        <v/>
      </c>
      <c r="E1928" s="236"/>
      <c r="F1928" s="236"/>
      <c r="G1928" s="244"/>
      <c r="H1928" s="259" t="str">
        <f t="shared" si="247"/>
        <v/>
      </c>
      <c r="I1928" s="236"/>
      <c r="J1928" s="236"/>
      <c r="K1928" s="236"/>
      <c r="L1928" s="236"/>
      <c r="M1928" s="311">
        <f t="shared" si="248"/>
        <v>0</v>
      </c>
      <c r="N1928" s="236"/>
      <c r="O1928" s="236"/>
      <c r="P1928" s="236"/>
      <c r="Q1928" s="236"/>
      <c r="R1928" s="236"/>
      <c r="S1928" s="236"/>
      <c r="T1928" s="236"/>
      <c r="U1928" s="236"/>
      <c r="V1928" s="236"/>
      <c r="W1928" s="236"/>
      <c r="X1928" s="236"/>
      <c r="Y1928" s="236"/>
      <c r="Z1928" s="236"/>
      <c r="AA1928" s="236"/>
      <c r="AB1928" s="236"/>
      <c r="AC1928" s="236"/>
      <c r="AD1928" s="236"/>
      <c r="AE1928" s="236"/>
      <c r="AF1928" s="236"/>
      <c r="AG1928" s="236"/>
      <c r="AH1928" s="236"/>
      <c r="AI1928" s="236"/>
      <c r="AJ1928" s="236"/>
      <c r="AK1928" s="236"/>
      <c r="AL1928" s="260" t="str">
        <f t="shared" si="250"/>
        <v>нет</v>
      </c>
      <c r="AM1928" s="260" t="str">
        <f t="shared" si="252"/>
        <v>нет</v>
      </c>
      <c r="AN1928" s="260">
        <f t="shared" si="249"/>
        <v>0</v>
      </c>
      <c r="AO1928" s="260" t="e">
        <f t="shared" si="251"/>
        <v>#VALUE!</v>
      </c>
    </row>
    <row r="1929" spans="1:41">
      <c r="A1929" s="264" t="e">
        <f t="shared" si="253"/>
        <v>#VALUE!</v>
      </c>
      <c r="B1929" s="243">
        <v>1926</v>
      </c>
      <c r="C1929" s="244"/>
      <c r="D1929" s="259" t="str">
        <f t="shared" si="246"/>
        <v/>
      </c>
      <c r="E1929" s="236"/>
      <c r="F1929" s="236"/>
      <c r="G1929" s="244"/>
      <c r="H1929" s="259" t="str">
        <f t="shared" si="247"/>
        <v/>
      </c>
      <c r="I1929" s="236"/>
      <c r="J1929" s="236"/>
      <c r="K1929" s="236"/>
      <c r="L1929" s="236"/>
      <c r="M1929" s="311">
        <f t="shared" si="248"/>
        <v>0</v>
      </c>
      <c r="N1929" s="236"/>
      <c r="O1929" s="236"/>
      <c r="P1929" s="236"/>
      <c r="Q1929" s="236"/>
      <c r="R1929" s="236"/>
      <c r="S1929" s="236"/>
      <c r="T1929" s="236"/>
      <c r="U1929" s="236"/>
      <c r="V1929" s="236"/>
      <c r="W1929" s="236"/>
      <c r="X1929" s="236"/>
      <c r="Y1929" s="236"/>
      <c r="Z1929" s="236"/>
      <c r="AA1929" s="236"/>
      <c r="AB1929" s="236"/>
      <c r="AC1929" s="236"/>
      <c r="AD1929" s="236"/>
      <c r="AE1929" s="236"/>
      <c r="AF1929" s="236"/>
      <c r="AG1929" s="236"/>
      <c r="AH1929" s="236"/>
      <c r="AI1929" s="236"/>
      <c r="AJ1929" s="236"/>
      <c r="AK1929" s="236"/>
      <c r="AL1929" s="260" t="str">
        <f t="shared" si="250"/>
        <v>нет</v>
      </c>
      <c r="AM1929" s="260" t="str">
        <f t="shared" si="252"/>
        <v>нет</v>
      </c>
      <c r="AN1929" s="260">
        <f t="shared" si="249"/>
        <v>0</v>
      </c>
      <c r="AO1929" s="260" t="e">
        <f t="shared" si="251"/>
        <v>#VALUE!</v>
      </c>
    </row>
    <row r="1930" spans="1:41">
      <c r="A1930" s="264" t="e">
        <f t="shared" si="253"/>
        <v>#VALUE!</v>
      </c>
      <c r="B1930" s="243">
        <v>1927</v>
      </c>
      <c r="C1930" s="244"/>
      <c r="D1930" s="259" t="str">
        <f t="shared" si="246"/>
        <v/>
      </c>
      <c r="E1930" s="236"/>
      <c r="F1930" s="236"/>
      <c r="G1930" s="244"/>
      <c r="H1930" s="259" t="str">
        <f t="shared" si="247"/>
        <v/>
      </c>
      <c r="I1930" s="236"/>
      <c r="J1930" s="236"/>
      <c r="K1930" s="236"/>
      <c r="L1930" s="236"/>
      <c r="M1930" s="311">
        <f t="shared" si="248"/>
        <v>0</v>
      </c>
      <c r="N1930" s="236"/>
      <c r="O1930" s="236"/>
      <c r="P1930" s="236"/>
      <c r="Q1930" s="236"/>
      <c r="R1930" s="236"/>
      <c r="S1930" s="236"/>
      <c r="T1930" s="236"/>
      <c r="U1930" s="236"/>
      <c r="V1930" s="236"/>
      <c r="W1930" s="236"/>
      <c r="X1930" s="236"/>
      <c r="Y1930" s="236"/>
      <c r="Z1930" s="236"/>
      <c r="AA1930" s="236"/>
      <c r="AB1930" s="236"/>
      <c r="AC1930" s="236"/>
      <c r="AD1930" s="236"/>
      <c r="AE1930" s="236"/>
      <c r="AF1930" s="236"/>
      <c r="AG1930" s="236"/>
      <c r="AH1930" s="236"/>
      <c r="AI1930" s="236"/>
      <c r="AJ1930" s="236"/>
      <c r="AK1930" s="236"/>
      <c r="AL1930" s="260" t="str">
        <f t="shared" si="250"/>
        <v>нет</v>
      </c>
      <c r="AM1930" s="260" t="str">
        <f t="shared" si="252"/>
        <v>нет</v>
      </c>
      <c r="AN1930" s="260">
        <f t="shared" si="249"/>
        <v>0</v>
      </c>
      <c r="AO1930" s="260" t="e">
        <f t="shared" si="251"/>
        <v>#VALUE!</v>
      </c>
    </row>
    <row r="1931" spans="1:41">
      <c r="A1931" s="264" t="e">
        <f t="shared" si="253"/>
        <v>#VALUE!</v>
      </c>
      <c r="B1931" s="243">
        <v>1928</v>
      </c>
      <c r="C1931" s="244"/>
      <c r="D1931" s="259" t="str">
        <f t="shared" si="246"/>
        <v/>
      </c>
      <c r="E1931" s="236"/>
      <c r="F1931" s="236"/>
      <c r="G1931" s="244"/>
      <c r="H1931" s="259" t="str">
        <f t="shared" si="247"/>
        <v/>
      </c>
      <c r="I1931" s="236"/>
      <c r="J1931" s="236"/>
      <c r="K1931" s="236"/>
      <c r="L1931" s="236"/>
      <c r="M1931" s="311">
        <f t="shared" si="248"/>
        <v>0</v>
      </c>
      <c r="N1931" s="236"/>
      <c r="O1931" s="236"/>
      <c r="P1931" s="236"/>
      <c r="Q1931" s="236"/>
      <c r="R1931" s="236"/>
      <c r="S1931" s="236"/>
      <c r="T1931" s="236"/>
      <c r="U1931" s="236"/>
      <c r="V1931" s="236"/>
      <c r="W1931" s="236"/>
      <c r="X1931" s="236"/>
      <c r="Y1931" s="236"/>
      <c r="Z1931" s="236"/>
      <c r="AA1931" s="236"/>
      <c r="AB1931" s="236"/>
      <c r="AC1931" s="236"/>
      <c r="AD1931" s="236"/>
      <c r="AE1931" s="236"/>
      <c r="AF1931" s="236"/>
      <c r="AG1931" s="236"/>
      <c r="AH1931" s="236"/>
      <c r="AI1931" s="236"/>
      <c r="AJ1931" s="236"/>
      <c r="AK1931" s="236"/>
      <c r="AL1931" s="260" t="str">
        <f t="shared" si="250"/>
        <v>нет</v>
      </c>
      <c r="AM1931" s="260" t="str">
        <f t="shared" si="252"/>
        <v>нет</v>
      </c>
      <c r="AN1931" s="260">
        <f t="shared" si="249"/>
        <v>0</v>
      </c>
      <c r="AO1931" s="260" t="e">
        <f t="shared" si="251"/>
        <v>#VALUE!</v>
      </c>
    </row>
    <row r="1932" spans="1:41">
      <c r="A1932" s="264" t="e">
        <f t="shared" si="253"/>
        <v>#VALUE!</v>
      </c>
      <c r="B1932" s="243">
        <v>1929</v>
      </c>
      <c r="C1932" s="244"/>
      <c r="D1932" s="259" t="str">
        <f t="shared" si="246"/>
        <v/>
      </c>
      <c r="E1932" s="236"/>
      <c r="F1932" s="236"/>
      <c r="G1932" s="244"/>
      <c r="H1932" s="259" t="str">
        <f t="shared" si="247"/>
        <v/>
      </c>
      <c r="I1932" s="236"/>
      <c r="J1932" s="236"/>
      <c r="K1932" s="236"/>
      <c r="L1932" s="236"/>
      <c r="M1932" s="311">
        <f t="shared" si="248"/>
        <v>0</v>
      </c>
      <c r="N1932" s="236"/>
      <c r="O1932" s="236"/>
      <c r="P1932" s="236"/>
      <c r="Q1932" s="236"/>
      <c r="R1932" s="236"/>
      <c r="S1932" s="236"/>
      <c r="T1932" s="236"/>
      <c r="U1932" s="236"/>
      <c r="V1932" s="236"/>
      <c r="W1932" s="236"/>
      <c r="X1932" s="236"/>
      <c r="Y1932" s="236"/>
      <c r="Z1932" s="236"/>
      <c r="AA1932" s="236"/>
      <c r="AB1932" s="236"/>
      <c r="AC1932" s="236"/>
      <c r="AD1932" s="236"/>
      <c r="AE1932" s="236"/>
      <c r="AF1932" s="236"/>
      <c r="AG1932" s="236"/>
      <c r="AH1932" s="236"/>
      <c r="AI1932" s="236"/>
      <c r="AJ1932" s="236"/>
      <c r="AK1932" s="236"/>
      <c r="AL1932" s="260" t="str">
        <f t="shared" si="250"/>
        <v>нет</v>
      </c>
      <c r="AM1932" s="260" t="str">
        <f t="shared" si="252"/>
        <v>нет</v>
      </c>
      <c r="AN1932" s="260">
        <f t="shared" si="249"/>
        <v>0</v>
      </c>
      <c r="AO1932" s="260" t="e">
        <f t="shared" si="251"/>
        <v>#VALUE!</v>
      </c>
    </row>
    <row r="1933" spans="1:41">
      <c r="A1933" s="264" t="e">
        <f t="shared" si="253"/>
        <v>#VALUE!</v>
      </c>
      <c r="B1933" s="243">
        <v>1930</v>
      </c>
      <c r="C1933" s="244"/>
      <c r="D1933" s="259" t="str">
        <f t="shared" si="246"/>
        <v/>
      </c>
      <c r="E1933" s="236"/>
      <c r="F1933" s="236"/>
      <c r="G1933" s="244"/>
      <c r="H1933" s="259" t="str">
        <f t="shared" si="247"/>
        <v/>
      </c>
      <c r="I1933" s="236"/>
      <c r="J1933" s="236"/>
      <c r="K1933" s="236"/>
      <c r="L1933" s="236"/>
      <c r="M1933" s="311">
        <f t="shared" si="248"/>
        <v>0</v>
      </c>
      <c r="N1933" s="236"/>
      <c r="O1933" s="236"/>
      <c r="P1933" s="236"/>
      <c r="Q1933" s="236"/>
      <c r="R1933" s="236"/>
      <c r="S1933" s="236"/>
      <c r="T1933" s="236"/>
      <c r="U1933" s="236"/>
      <c r="V1933" s="236"/>
      <c r="W1933" s="236"/>
      <c r="X1933" s="236"/>
      <c r="Y1933" s="236"/>
      <c r="Z1933" s="236"/>
      <c r="AA1933" s="236"/>
      <c r="AB1933" s="236"/>
      <c r="AC1933" s="236"/>
      <c r="AD1933" s="236"/>
      <c r="AE1933" s="236"/>
      <c r="AF1933" s="236"/>
      <c r="AG1933" s="236"/>
      <c r="AH1933" s="236"/>
      <c r="AI1933" s="236"/>
      <c r="AJ1933" s="236"/>
      <c r="AK1933" s="236"/>
      <c r="AL1933" s="260" t="str">
        <f t="shared" si="250"/>
        <v>нет</v>
      </c>
      <c r="AM1933" s="260" t="str">
        <f t="shared" si="252"/>
        <v>нет</v>
      </c>
      <c r="AN1933" s="260">
        <f t="shared" si="249"/>
        <v>0</v>
      </c>
      <c r="AO1933" s="260" t="e">
        <f t="shared" si="251"/>
        <v>#VALUE!</v>
      </c>
    </row>
    <row r="1934" spans="1:41">
      <c r="A1934" s="264" t="e">
        <f t="shared" si="253"/>
        <v>#VALUE!</v>
      </c>
      <c r="B1934" s="243">
        <v>1931</v>
      </c>
      <c r="C1934" s="244"/>
      <c r="D1934" s="259" t="str">
        <f t="shared" si="246"/>
        <v/>
      </c>
      <c r="E1934" s="236"/>
      <c r="F1934" s="236"/>
      <c r="G1934" s="244"/>
      <c r="H1934" s="259" t="str">
        <f t="shared" si="247"/>
        <v/>
      </c>
      <c r="I1934" s="236"/>
      <c r="J1934" s="236"/>
      <c r="K1934" s="236"/>
      <c r="L1934" s="236"/>
      <c r="M1934" s="311">
        <f t="shared" si="248"/>
        <v>0</v>
      </c>
      <c r="N1934" s="236"/>
      <c r="O1934" s="236"/>
      <c r="P1934" s="236"/>
      <c r="Q1934" s="236"/>
      <c r="R1934" s="236"/>
      <c r="S1934" s="236"/>
      <c r="T1934" s="236"/>
      <c r="U1934" s="236"/>
      <c r="V1934" s="236"/>
      <c r="W1934" s="236"/>
      <c r="X1934" s="236"/>
      <c r="Y1934" s="236"/>
      <c r="Z1934" s="236"/>
      <c r="AA1934" s="236"/>
      <c r="AB1934" s="236"/>
      <c r="AC1934" s="236"/>
      <c r="AD1934" s="236"/>
      <c r="AE1934" s="236"/>
      <c r="AF1934" s="236"/>
      <c r="AG1934" s="236"/>
      <c r="AH1934" s="236"/>
      <c r="AI1934" s="236"/>
      <c r="AJ1934" s="236"/>
      <c r="AK1934" s="236"/>
      <c r="AL1934" s="260" t="str">
        <f t="shared" si="250"/>
        <v>нет</v>
      </c>
      <c r="AM1934" s="260" t="str">
        <f t="shared" si="252"/>
        <v>нет</v>
      </c>
      <c r="AN1934" s="260">
        <f t="shared" si="249"/>
        <v>0</v>
      </c>
      <c r="AO1934" s="260" t="e">
        <f t="shared" si="251"/>
        <v>#VALUE!</v>
      </c>
    </row>
    <row r="1935" spans="1:41">
      <c r="A1935" s="264" t="e">
        <f t="shared" si="253"/>
        <v>#VALUE!</v>
      </c>
      <c r="B1935" s="243">
        <v>1932</v>
      </c>
      <c r="C1935" s="244"/>
      <c r="D1935" s="259" t="str">
        <f t="shared" si="246"/>
        <v/>
      </c>
      <c r="E1935" s="236"/>
      <c r="F1935" s="236"/>
      <c r="G1935" s="244"/>
      <c r="H1935" s="259" t="str">
        <f t="shared" si="247"/>
        <v/>
      </c>
      <c r="I1935" s="236"/>
      <c r="J1935" s="236"/>
      <c r="K1935" s="236"/>
      <c r="L1935" s="236"/>
      <c r="M1935" s="311">
        <f t="shared" si="248"/>
        <v>0</v>
      </c>
      <c r="N1935" s="236"/>
      <c r="O1935" s="236"/>
      <c r="P1935" s="236"/>
      <c r="Q1935" s="236"/>
      <c r="R1935" s="236"/>
      <c r="S1935" s="236"/>
      <c r="T1935" s="236"/>
      <c r="U1935" s="236"/>
      <c r="V1935" s="236"/>
      <c r="W1935" s="236"/>
      <c r="X1935" s="236"/>
      <c r="Y1935" s="236"/>
      <c r="Z1935" s="236"/>
      <c r="AA1935" s="236"/>
      <c r="AB1935" s="236"/>
      <c r="AC1935" s="236"/>
      <c r="AD1935" s="236"/>
      <c r="AE1935" s="236"/>
      <c r="AF1935" s="236"/>
      <c r="AG1935" s="236"/>
      <c r="AH1935" s="236"/>
      <c r="AI1935" s="236"/>
      <c r="AJ1935" s="236"/>
      <c r="AK1935" s="236"/>
      <c r="AL1935" s="260" t="str">
        <f t="shared" si="250"/>
        <v>нет</v>
      </c>
      <c r="AM1935" s="260" t="str">
        <f t="shared" si="252"/>
        <v>нет</v>
      </c>
      <c r="AN1935" s="260">
        <f t="shared" si="249"/>
        <v>0</v>
      </c>
      <c r="AO1935" s="260" t="e">
        <f t="shared" si="251"/>
        <v>#VALUE!</v>
      </c>
    </row>
    <row r="1936" spans="1:41">
      <c r="A1936" s="264" t="e">
        <f t="shared" si="253"/>
        <v>#VALUE!</v>
      </c>
      <c r="B1936" s="243">
        <v>1933</v>
      </c>
      <c r="C1936" s="244"/>
      <c r="D1936" s="259" t="str">
        <f t="shared" si="246"/>
        <v/>
      </c>
      <c r="E1936" s="236"/>
      <c r="F1936" s="236"/>
      <c r="G1936" s="244"/>
      <c r="H1936" s="259" t="str">
        <f t="shared" si="247"/>
        <v/>
      </c>
      <c r="I1936" s="236"/>
      <c r="J1936" s="236"/>
      <c r="K1936" s="236"/>
      <c r="L1936" s="236"/>
      <c r="M1936" s="311">
        <f t="shared" si="248"/>
        <v>0</v>
      </c>
      <c r="N1936" s="236"/>
      <c r="O1936" s="236"/>
      <c r="P1936" s="236"/>
      <c r="Q1936" s="236"/>
      <c r="R1936" s="236"/>
      <c r="S1936" s="236"/>
      <c r="T1936" s="236"/>
      <c r="U1936" s="236"/>
      <c r="V1936" s="236"/>
      <c r="W1936" s="236"/>
      <c r="X1936" s="236"/>
      <c r="Y1936" s="236"/>
      <c r="Z1936" s="236"/>
      <c r="AA1936" s="236"/>
      <c r="AB1936" s="236"/>
      <c r="AC1936" s="236"/>
      <c r="AD1936" s="236"/>
      <c r="AE1936" s="236"/>
      <c r="AF1936" s="236"/>
      <c r="AG1936" s="236"/>
      <c r="AH1936" s="236"/>
      <c r="AI1936" s="236"/>
      <c r="AJ1936" s="236"/>
      <c r="AK1936" s="236"/>
      <c r="AL1936" s="260" t="str">
        <f t="shared" si="250"/>
        <v>нет</v>
      </c>
      <c r="AM1936" s="260" t="str">
        <f t="shared" si="252"/>
        <v>нет</v>
      </c>
      <c r="AN1936" s="260">
        <f t="shared" si="249"/>
        <v>0</v>
      </c>
      <c r="AO1936" s="260" t="e">
        <f t="shared" si="251"/>
        <v>#VALUE!</v>
      </c>
    </row>
    <row r="1937" spans="1:41">
      <c r="A1937" s="264" t="e">
        <f t="shared" si="253"/>
        <v>#VALUE!</v>
      </c>
      <c r="B1937" s="243">
        <v>1934</v>
      </c>
      <c r="C1937" s="244"/>
      <c r="D1937" s="259" t="str">
        <f t="shared" si="246"/>
        <v/>
      </c>
      <c r="E1937" s="236"/>
      <c r="F1937" s="236"/>
      <c r="G1937" s="244"/>
      <c r="H1937" s="259" t="str">
        <f t="shared" si="247"/>
        <v/>
      </c>
      <c r="I1937" s="236"/>
      <c r="J1937" s="236"/>
      <c r="K1937" s="236"/>
      <c r="L1937" s="236"/>
      <c r="M1937" s="311">
        <f t="shared" si="248"/>
        <v>0</v>
      </c>
      <c r="N1937" s="236"/>
      <c r="O1937" s="236"/>
      <c r="P1937" s="236"/>
      <c r="Q1937" s="236"/>
      <c r="R1937" s="236"/>
      <c r="S1937" s="236"/>
      <c r="T1937" s="236"/>
      <c r="U1937" s="236"/>
      <c r="V1937" s="236"/>
      <c r="W1937" s="236"/>
      <c r="X1937" s="236"/>
      <c r="Y1937" s="236"/>
      <c r="Z1937" s="236"/>
      <c r="AA1937" s="236"/>
      <c r="AB1937" s="236"/>
      <c r="AC1937" s="236"/>
      <c r="AD1937" s="236"/>
      <c r="AE1937" s="236"/>
      <c r="AF1937" s="236"/>
      <c r="AG1937" s="236"/>
      <c r="AH1937" s="236"/>
      <c r="AI1937" s="236"/>
      <c r="AJ1937" s="236"/>
      <c r="AK1937" s="236"/>
      <c r="AL1937" s="260" t="str">
        <f t="shared" si="250"/>
        <v>нет</v>
      </c>
      <c r="AM1937" s="260" t="str">
        <f t="shared" si="252"/>
        <v>нет</v>
      </c>
      <c r="AN1937" s="260">
        <f t="shared" si="249"/>
        <v>0</v>
      </c>
      <c r="AO1937" s="260" t="e">
        <f t="shared" si="251"/>
        <v>#VALUE!</v>
      </c>
    </row>
    <row r="1938" spans="1:41">
      <c r="A1938" s="264" t="e">
        <f t="shared" si="253"/>
        <v>#VALUE!</v>
      </c>
      <c r="B1938" s="243">
        <v>1935</v>
      </c>
      <c r="C1938" s="244"/>
      <c r="D1938" s="259" t="str">
        <f t="shared" si="246"/>
        <v/>
      </c>
      <c r="E1938" s="236"/>
      <c r="F1938" s="236"/>
      <c r="G1938" s="244"/>
      <c r="H1938" s="259" t="str">
        <f t="shared" si="247"/>
        <v/>
      </c>
      <c r="I1938" s="236"/>
      <c r="J1938" s="236"/>
      <c r="K1938" s="236"/>
      <c r="L1938" s="236"/>
      <c r="M1938" s="311">
        <f t="shared" si="248"/>
        <v>0</v>
      </c>
      <c r="N1938" s="236"/>
      <c r="O1938" s="236"/>
      <c r="P1938" s="236"/>
      <c r="Q1938" s="236"/>
      <c r="R1938" s="236"/>
      <c r="S1938" s="236"/>
      <c r="T1938" s="236"/>
      <c r="U1938" s="236"/>
      <c r="V1938" s="236"/>
      <c r="W1938" s="236"/>
      <c r="X1938" s="236"/>
      <c r="Y1938" s="236"/>
      <c r="Z1938" s="236"/>
      <c r="AA1938" s="236"/>
      <c r="AB1938" s="236"/>
      <c r="AC1938" s="236"/>
      <c r="AD1938" s="236"/>
      <c r="AE1938" s="236"/>
      <c r="AF1938" s="236"/>
      <c r="AG1938" s="236"/>
      <c r="AH1938" s="236"/>
      <c r="AI1938" s="236"/>
      <c r="AJ1938" s="236"/>
      <c r="AK1938" s="236"/>
      <c r="AL1938" s="260" t="str">
        <f t="shared" si="250"/>
        <v>нет</v>
      </c>
      <c r="AM1938" s="260" t="str">
        <f t="shared" si="252"/>
        <v>нет</v>
      </c>
      <c r="AN1938" s="260">
        <f t="shared" si="249"/>
        <v>0</v>
      </c>
      <c r="AO1938" s="260" t="e">
        <f t="shared" si="251"/>
        <v>#VALUE!</v>
      </c>
    </row>
    <row r="1939" spans="1:41">
      <c r="A1939" s="264" t="e">
        <f t="shared" si="253"/>
        <v>#VALUE!</v>
      </c>
      <c r="B1939" s="243">
        <v>1936</v>
      </c>
      <c r="C1939" s="244"/>
      <c r="D1939" s="259" t="str">
        <f t="shared" si="246"/>
        <v/>
      </c>
      <c r="E1939" s="236"/>
      <c r="F1939" s="236"/>
      <c r="G1939" s="244"/>
      <c r="H1939" s="259" t="str">
        <f t="shared" si="247"/>
        <v/>
      </c>
      <c r="I1939" s="236"/>
      <c r="J1939" s="236"/>
      <c r="K1939" s="236"/>
      <c r="L1939" s="236"/>
      <c r="M1939" s="311">
        <f t="shared" si="248"/>
        <v>0</v>
      </c>
      <c r="N1939" s="236"/>
      <c r="O1939" s="236"/>
      <c r="P1939" s="236"/>
      <c r="Q1939" s="236"/>
      <c r="R1939" s="236"/>
      <c r="S1939" s="236"/>
      <c r="T1939" s="236"/>
      <c r="U1939" s="236"/>
      <c r="V1939" s="236"/>
      <c r="W1939" s="236"/>
      <c r="X1939" s="236"/>
      <c r="Y1939" s="236"/>
      <c r="Z1939" s="236"/>
      <c r="AA1939" s="236"/>
      <c r="AB1939" s="236"/>
      <c r="AC1939" s="236"/>
      <c r="AD1939" s="236"/>
      <c r="AE1939" s="236"/>
      <c r="AF1939" s="236"/>
      <c r="AG1939" s="236"/>
      <c r="AH1939" s="236"/>
      <c r="AI1939" s="236"/>
      <c r="AJ1939" s="236"/>
      <c r="AK1939" s="236"/>
      <c r="AL1939" s="260" t="str">
        <f t="shared" si="250"/>
        <v>нет</v>
      </c>
      <c r="AM1939" s="260" t="str">
        <f t="shared" si="252"/>
        <v>нет</v>
      </c>
      <c r="AN1939" s="260">
        <f t="shared" si="249"/>
        <v>0</v>
      </c>
      <c r="AO1939" s="260" t="e">
        <f t="shared" si="251"/>
        <v>#VALUE!</v>
      </c>
    </row>
    <row r="1940" spans="1:41">
      <c r="A1940" s="264" t="e">
        <f t="shared" si="253"/>
        <v>#VALUE!</v>
      </c>
      <c r="B1940" s="243">
        <v>1937</v>
      </c>
      <c r="C1940" s="244"/>
      <c r="D1940" s="259" t="str">
        <f t="shared" si="246"/>
        <v/>
      </c>
      <c r="E1940" s="236"/>
      <c r="F1940" s="236"/>
      <c r="G1940" s="244"/>
      <c r="H1940" s="259" t="str">
        <f t="shared" si="247"/>
        <v/>
      </c>
      <c r="I1940" s="236"/>
      <c r="J1940" s="236"/>
      <c r="K1940" s="236"/>
      <c r="L1940" s="236"/>
      <c r="M1940" s="311">
        <f t="shared" si="248"/>
        <v>0</v>
      </c>
      <c r="N1940" s="236"/>
      <c r="O1940" s="236"/>
      <c r="P1940" s="236"/>
      <c r="Q1940" s="236"/>
      <c r="R1940" s="236"/>
      <c r="S1940" s="236"/>
      <c r="T1940" s="236"/>
      <c r="U1940" s="236"/>
      <c r="V1940" s="236"/>
      <c r="W1940" s="236"/>
      <c r="X1940" s="236"/>
      <c r="Y1940" s="236"/>
      <c r="Z1940" s="236"/>
      <c r="AA1940" s="236"/>
      <c r="AB1940" s="236"/>
      <c r="AC1940" s="236"/>
      <c r="AD1940" s="236"/>
      <c r="AE1940" s="236"/>
      <c r="AF1940" s="236"/>
      <c r="AG1940" s="236"/>
      <c r="AH1940" s="236"/>
      <c r="AI1940" s="236"/>
      <c r="AJ1940" s="236"/>
      <c r="AK1940" s="236"/>
      <c r="AL1940" s="260" t="str">
        <f t="shared" si="250"/>
        <v>нет</v>
      </c>
      <c r="AM1940" s="260" t="str">
        <f t="shared" si="252"/>
        <v>нет</v>
      </c>
      <c r="AN1940" s="260">
        <f t="shared" si="249"/>
        <v>0</v>
      </c>
      <c r="AO1940" s="260" t="e">
        <f t="shared" si="251"/>
        <v>#VALUE!</v>
      </c>
    </row>
    <row r="1941" spans="1:41">
      <c r="A1941" s="264" t="e">
        <f t="shared" si="253"/>
        <v>#VALUE!</v>
      </c>
      <c r="B1941" s="243">
        <v>1938</v>
      </c>
      <c r="C1941" s="244"/>
      <c r="D1941" s="259" t="str">
        <f t="shared" si="246"/>
        <v/>
      </c>
      <c r="E1941" s="236"/>
      <c r="F1941" s="236"/>
      <c r="G1941" s="244"/>
      <c r="H1941" s="259" t="str">
        <f t="shared" si="247"/>
        <v/>
      </c>
      <c r="I1941" s="236"/>
      <c r="J1941" s="236"/>
      <c r="K1941" s="236"/>
      <c r="L1941" s="236"/>
      <c r="M1941" s="311">
        <f t="shared" si="248"/>
        <v>0</v>
      </c>
      <c r="N1941" s="236"/>
      <c r="O1941" s="236"/>
      <c r="P1941" s="236"/>
      <c r="Q1941" s="236"/>
      <c r="R1941" s="236"/>
      <c r="S1941" s="236"/>
      <c r="T1941" s="236"/>
      <c r="U1941" s="236"/>
      <c r="V1941" s="236"/>
      <c r="W1941" s="236"/>
      <c r="X1941" s="236"/>
      <c r="Y1941" s="236"/>
      <c r="Z1941" s="236"/>
      <c r="AA1941" s="236"/>
      <c r="AB1941" s="236"/>
      <c r="AC1941" s="236"/>
      <c r="AD1941" s="236"/>
      <c r="AE1941" s="236"/>
      <c r="AF1941" s="236"/>
      <c r="AG1941" s="236"/>
      <c r="AH1941" s="236"/>
      <c r="AI1941" s="236"/>
      <c r="AJ1941" s="236"/>
      <c r="AK1941" s="236"/>
      <c r="AL1941" s="260" t="str">
        <f t="shared" si="250"/>
        <v>нет</v>
      </c>
      <c r="AM1941" s="260" t="str">
        <f t="shared" si="252"/>
        <v>нет</v>
      </c>
      <c r="AN1941" s="260">
        <f t="shared" si="249"/>
        <v>0</v>
      </c>
      <c r="AO1941" s="260" t="e">
        <f t="shared" si="251"/>
        <v>#VALUE!</v>
      </c>
    </row>
    <row r="1942" spans="1:41">
      <c r="A1942" s="264" t="e">
        <f t="shared" si="253"/>
        <v>#VALUE!</v>
      </c>
      <c r="B1942" s="243">
        <v>1939</v>
      </c>
      <c r="C1942" s="244"/>
      <c r="D1942" s="259" t="str">
        <f t="shared" si="246"/>
        <v/>
      </c>
      <c r="E1942" s="236"/>
      <c r="F1942" s="236"/>
      <c r="G1942" s="244"/>
      <c r="H1942" s="259" t="str">
        <f t="shared" si="247"/>
        <v/>
      </c>
      <c r="I1942" s="236"/>
      <c r="J1942" s="236"/>
      <c r="K1942" s="236"/>
      <c r="L1942" s="236"/>
      <c r="M1942" s="311">
        <f t="shared" si="248"/>
        <v>0</v>
      </c>
      <c r="N1942" s="236"/>
      <c r="O1942" s="236"/>
      <c r="P1942" s="236"/>
      <c r="Q1942" s="236"/>
      <c r="R1942" s="236"/>
      <c r="S1942" s="236"/>
      <c r="T1942" s="236"/>
      <c r="U1942" s="236"/>
      <c r="V1942" s="236"/>
      <c r="W1942" s="236"/>
      <c r="X1942" s="236"/>
      <c r="Y1942" s="236"/>
      <c r="Z1942" s="236"/>
      <c r="AA1942" s="236"/>
      <c r="AB1942" s="236"/>
      <c r="AC1942" s="236"/>
      <c r="AD1942" s="236"/>
      <c r="AE1942" s="236"/>
      <c r="AF1942" s="236"/>
      <c r="AG1942" s="236"/>
      <c r="AH1942" s="236"/>
      <c r="AI1942" s="236"/>
      <c r="AJ1942" s="236"/>
      <c r="AK1942" s="236"/>
      <c r="AL1942" s="260" t="str">
        <f t="shared" si="250"/>
        <v>нет</v>
      </c>
      <c r="AM1942" s="260" t="str">
        <f t="shared" si="252"/>
        <v>нет</v>
      </c>
      <c r="AN1942" s="260">
        <f t="shared" si="249"/>
        <v>0</v>
      </c>
      <c r="AO1942" s="260" t="e">
        <f t="shared" si="251"/>
        <v>#VALUE!</v>
      </c>
    </row>
    <row r="1943" spans="1:41">
      <c r="A1943" s="264" t="e">
        <f t="shared" si="253"/>
        <v>#VALUE!</v>
      </c>
      <c r="B1943" s="243">
        <v>1940</v>
      </c>
      <c r="C1943" s="244"/>
      <c r="D1943" s="259" t="str">
        <f t="shared" si="246"/>
        <v/>
      </c>
      <c r="E1943" s="236"/>
      <c r="F1943" s="236"/>
      <c r="G1943" s="244"/>
      <c r="H1943" s="259" t="str">
        <f t="shared" si="247"/>
        <v/>
      </c>
      <c r="I1943" s="236"/>
      <c r="J1943" s="236"/>
      <c r="K1943" s="236"/>
      <c r="L1943" s="236"/>
      <c r="M1943" s="311">
        <f t="shared" si="248"/>
        <v>0</v>
      </c>
      <c r="N1943" s="236"/>
      <c r="O1943" s="236"/>
      <c r="P1943" s="236"/>
      <c r="Q1943" s="236"/>
      <c r="R1943" s="236"/>
      <c r="S1943" s="236"/>
      <c r="T1943" s="236"/>
      <c r="U1943" s="236"/>
      <c r="V1943" s="236"/>
      <c r="W1943" s="236"/>
      <c r="X1943" s="236"/>
      <c r="Y1943" s="236"/>
      <c r="Z1943" s="236"/>
      <c r="AA1943" s="236"/>
      <c r="AB1943" s="236"/>
      <c r="AC1943" s="236"/>
      <c r="AD1943" s="236"/>
      <c r="AE1943" s="236"/>
      <c r="AF1943" s="236"/>
      <c r="AG1943" s="236"/>
      <c r="AH1943" s="236"/>
      <c r="AI1943" s="236"/>
      <c r="AJ1943" s="236"/>
      <c r="AK1943" s="236"/>
      <c r="AL1943" s="260" t="str">
        <f t="shared" si="250"/>
        <v>нет</v>
      </c>
      <c r="AM1943" s="260" t="str">
        <f t="shared" si="252"/>
        <v>нет</v>
      </c>
      <c r="AN1943" s="260">
        <f t="shared" si="249"/>
        <v>0</v>
      </c>
      <c r="AO1943" s="260" t="e">
        <f t="shared" si="251"/>
        <v>#VALUE!</v>
      </c>
    </row>
    <row r="1944" spans="1:41">
      <c r="A1944" s="264" t="e">
        <f t="shared" si="253"/>
        <v>#VALUE!</v>
      </c>
      <c r="B1944" s="243">
        <v>1941</v>
      </c>
      <c r="C1944" s="244"/>
      <c r="D1944" s="259" t="str">
        <f t="shared" si="246"/>
        <v/>
      </c>
      <c r="E1944" s="236"/>
      <c r="F1944" s="236"/>
      <c r="G1944" s="244"/>
      <c r="H1944" s="259" t="str">
        <f t="shared" si="247"/>
        <v/>
      </c>
      <c r="I1944" s="236"/>
      <c r="J1944" s="236"/>
      <c r="K1944" s="236"/>
      <c r="L1944" s="236"/>
      <c r="M1944" s="311">
        <f t="shared" si="248"/>
        <v>0</v>
      </c>
      <c r="N1944" s="236"/>
      <c r="O1944" s="236"/>
      <c r="P1944" s="236"/>
      <c r="Q1944" s="236"/>
      <c r="R1944" s="236"/>
      <c r="S1944" s="236"/>
      <c r="T1944" s="236"/>
      <c r="U1944" s="236"/>
      <c r="V1944" s="236"/>
      <c r="W1944" s="236"/>
      <c r="X1944" s="236"/>
      <c r="Y1944" s="236"/>
      <c r="Z1944" s="236"/>
      <c r="AA1944" s="236"/>
      <c r="AB1944" s="236"/>
      <c r="AC1944" s="236"/>
      <c r="AD1944" s="236"/>
      <c r="AE1944" s="236"/>
      <c r="AF1944" s="236"/>
      <c r="AG1944" s="236"/>
      <c r="AH1944" s="236"/>
      <c r="AI1944" s="236"/>
      <c r="AJ1944" s="236"/>
      <c r="AK1944" s="236"/>
      <c r="AL1944" s="260" t="str">
        <f t="shared" si="250"/>
        <v>нет</v>
      </c>
      <c r="AM1944" s="260" t="str">
        <f t="shared" si="252"/>
        <v>нет</v>
      </c>
      <c r="AN1944" s="260">
        <f t="shared" si="249"/>
        <v>0</v>
      </c>
      <c r="AO1944" s="260" t="e">
        <f t="shared" si="251"/>
        <v>#VALUE!</v>
      </c>
    </row>
    <row r="1945" spans="1:41">
      <c r="A1945" s="264" t="e">
        <f t="shared" si="253"/>
        <v>#VALUE!</v>
      </c>
      <c r="B1945" s="243">
        <v>1942</v>
      </c>
      <c r="C1945" s="244"/>
      <c r="D1945" s="259" t="str">
        <f t="shared" si="246"/>
        <v/>
      </c>
      <c r="E1945" s="236"/>
      <c r="F1945" s="236"/>
      <c r="G1945" s="244"/>
      <c r="H1945" s="259" t="str">
        <f t="shared" si="247"/>
        <v/>
      </c>
      <c r="I1945" s="236"/>
      <c r="J1945" s="236"/>
      <c r="K1945" s="236"/>
      <c r="L1945" s="236"/>
      <c r="M1945" s="311">
        <f t="shared" si="248"/>
        <v>0</v>
      </c>
      <c r="N1945" s="236"/>
      <c r="O1945" s="236"/>
      <c r="P1945" s="236"/>
      <c r="Q1945" s="236"/>
      <c r="R1945" s="236"/>
      <c r="S1945" s="236"/>
      <c r="T1945" s="236"/>
      <c r="U1945" s="236"/>
      <c r="V1945" s="236"/>
      <c r="W1945" s="236"/>
      <c r="X1945" s="236"/>
      <c r="Y1945" s="236"/>
      <c r="Z1945" s="236"/>
      <c r="AA1945" s="236"/>
      <c r="AB1945" s="236"/>
      <c r="AC1945" s="236"/>
      <c r="AD1945" s="236"/>
      <c r="AE1945" s="236"/>
      <c r="AF1945" s="236"/>
      <c r="AG1945" s="236"/>
      <c r="AH1945" s="236"/>
      <c r="AI1945" s="236"/>
      <c r="AJ1945" s="236"/>
      <c r="AK1945" s="236"/>
      <c r="AL1945" s="260" t="str">
        <f t="shared" si="250"/>
        <v>нет</v>
      </c>
      <c r="AM1945" s="260" t="str">
        <f t="shared" si="252"/>
        <v>нет</v>
      </c>
      <c r="AN1945" s="260">
        <f t="shared" si="249"/>
        <v>0</v>
      </c>
      <c r="AO1945" s="260" t="e">
        <f t="shared" si="251"/>
        <v>#VALUE!</v>
      </c>
    </row>
    <row r="1946" spans="1:41">
      <c r="A1946" s="264" t="e">
        <f t="shared" si="253"/>
        <v>#VALUE!</v>
      </c>
      <c r="B1946" s="243">
        <v>1943</v>
      </c>
      <c r="C1946" s="244"/>
      <c r="D1946" s="259" t="str">
        <f t="shared" si="246"/>
        <v/>
      </c>
      <c r="E1946" s="236"/>
      <c r="F1946" s="236"/>
      <c r="G1946" s="244"/>
      <c r="H1946" s="259" t="str">
        <f t="shared" si="247"/>
        <v/>
      </c>
      <c r="I1946" s="236"/>
      <c r="J1946" s="236"/>
      <c r="K1946" s="236"/>
      <c r="L1946" s="236"/>
      <c r="M1946" s="311">
        <f t="shared" si="248"/>
        <v>0</v>
      </c>
      <c r="N1946" s="236"/>
      <c r="O1946" s="236"/>
      <c r="P1946" s="236"/>
      <c r="Q1946" s="236"/>
      <c r="R1946" s="236"/>
      <c r="S1946" s="236"/>
      <c r="T1946" s="236"/>
      <c r="U1946" s="236"/>
      <c r="V1946" s="236"/>
      <c r="W1946" s="236"/>
      <c r="X1946" s="236"/>
      <c r="Y1946" s="236"/>
      <c r="Z1946" s="236"/>
      <c r="AA1946" s="236"/>
      <c r="AB1946" s="236"/>
      <c r="AC1946" s="236"/>
      <c r="AD1946" s="236"/>
      <c r="AE1946" s="236"/>
      <c r="AF1946" s="236"/>
      <c r="AG1946" s="236"/>
      <c r="AH1946" s="236"/>
      <c r="AI1946" s="236"/>
      <c r="AJ1946" s="236"/>
      <c r="AK1946" s="236"/>
      <c r="AL1946" s="260" t="str">
        <f t="shared" si="250"/>
        <v>нет</v>
      </c>
      <c r="AM1946" s="260" t="str">
        <f t="shared" si="252"/>
        <v>нет</v>
      </c>
      <c r="AN1946" s="260">
        <f t="shared" si="249"/>
        <v>0</v>
      </c>
      <c r="AO1946" s="260" t="e">
        <f t="shared" si="251"/>
        <v>#VALUE!</v>
      </c>
    </row>
    <row r="1947" spans="1:41">
      <c r="A1947" s="264" t="e">
        <f t="shared" si="253"/>
        <v>#VALUE!</v>
      </c>
      <c r="B1947" s="243">
        <v>1944</v>
      </c>
      <c r="C1947" s="244"/>
      <c r="D1947" s="259" t="str">
        <f t="shared" si="246"/>
        <v/>
      </c>
      <c r="E1947" s="236"/>
      <c r="F1947" s="236"/>
      <c r="G1947" s="244"/>
      <c r="H1947" s="259" t="str">
        <f t="shared" si="247"/>
        <v/>
      </c>
      <c r="I1947" s="236"/>
      <c r="J1947" s="236"/>
      <c r="K1947" s="236"/>
      <c r="L1947" s="236"/>
      <c r="M1947" s="311">
        <f t="shared" si="248"/>
        <v>0</v>
      </c>
      <c r="N1947" s="236"/>
      <c r="O1947" s="236"/>
      <c r="P1947" s="236"/>
      <c r="Q1947" s="236"/>
      <c r="R1947" s="236"/>
      <c r="S1947" s="236"/>
      <c r="T1947" s="236"/>
      <c r="U1947" s="236"/>
      <c r="V1947" s="236"/>
      <c r="W1947" s="236"/>
      <c r="X1947" s="236"/>
      <c r="Y1947" s="236"/>
      <c r="Z1947" s="236"/>
      <c r="AA1947" s="236"/>
      <c r="AB1947" s="236"/>
      <c r="AC1947" s="236"/>
      <c r="AD1947" s="236"/>
      <c r="AE1947" s="236"/>
      <c r="AF1947" s="236"/>
      <c r="AG1947" s="236"/>
      <c r="AH1947" s="236"/>
      <c r="AI1947" s="236"/>
      <c r="AJ1947" s="236"/>
      <c r="AK1947" s="236"/>
      <c r="AL1947" s="260" t="str">
        <f t="shared" si="250"/>
        <v>нет</v>
      </c>
      <c r="AM1947" s="260" t="str">
        <f t="shared" si="252"/>
        <v>нет</v>
      </c>
      <c r="AN1947" s="260">
        <f t="shared" si="249"/>
        <v>0</v>
      </c>
      <c r="AO1947" s="260" t="e">
        <f t="shared" si="251"/>
        <v>#VALUE!</v>
      </c>
    </row>
    <row r="1948" spans="1:41">
      <c r="A1948" s="264" t="e">
        <f t="shared" si="253"/>
        <v>#VALUE!</v>
      </c>
      <c r="B1948" s="243">
        <v>1945</v>
      </c>
      <c r="C1948" s="244"/>
      <c r="D1948" s="259" t="str">
        <f t="shared" si="246"/>
        <v/>
      </c>
      <c r="E1948" s="236"/>
      <c r="F1948" s="236"/>
      <c r="G1948" s="244"/>
      <c r="H1948" s="259" t="str">
        <f t="shared" si="247"/>
        <v/>
      </c>
      <c r="I1948" s="236"/>
      <c r="J1948" s="236"/>
      <c r="K1948" s="236"/>
      <c r="L1948" s="236"/>
      <c r="M1948" s="311">
        <f t="shared" si="248"/>
        <v>0</v>
      </c>
      <c r="N1948" s="236"/>
      <c r="O1948" s="236"/>
      <c r="P1948" s="236"/>
      <c r="Q1948" s="236"/>
      <c r="R1948" s="236"/>
      <c r="S1948" s="236"/>
      <c r="T1948" s="236"/>
      <c r="U1948" s="236"/>
      <c r="V1948" s="236"/>
      <c r="W1948" s="236"/>
      <c r="X1948" s="236"/>
      <c r="Y1948" s="236"/>
      <c r="Z1948" s="236"/>
      <c r="AA1948" s="236"/>
      <c r="AB1948" s="236"/>
      <c r="AC1948" s="236"/>
      <c r="AD1948" s="236"/>
      <c r="AE1948" s="236"/>
      <c r="AF1948" s="236"/>
      <c r="AG1948" s="236"/>
      <c r="AH1948" s="236"/>
      <c r="AI1948" s="236"/>
      <c r="AJ1948" s="236"/>
      <c r="AK1948" s="236"/>
      <c r="AL1948" s="260" t="str">
        <f t="shared" si="250"/>
        <v>нет</v>
      </c>
      <c r="AM1948" s="260" t="str">
        <f t="shared" si="252"/>
        <v>нет</v>
      </c>
      <c r="AN1948" s="260">
        <f t="shared" si="249"/>
        <v>0</v>
      </c>
      <c r="AO1948" s="260" t="e">
        <f t="shared" si="251"/>
        <v>#VALUE!</v>
      </c>
    </row>
    <row r="1949" spans="1:41">
      <c r="A1949" s="264" t="e">
        <f t="shared" si="253"/>
        <v>#VALUE!</v>
      </c>
      <c r="B1949" s="243">
        <v>1946</v>
      </c>
      <c r="C1949" s="244"/>
      <c r="D1949" s="259" t="str">
        <f t="shared" si="246"/>
        <v/>
      </c>
      <c r="E1949" s="236"/>
      <c r="F1949" s="236"/>
      <c r="G1949" s="244"/>
      <c r="H1949" s="259" t="str">
        <f t="shared" si="247"/>
        <v/>
      </c>
      <c r="I1949" s="236"/>
      <c r="J1949" s="236"/>
      <c r="K1949" s="236"/>
      <c r="L1949" s="236"/>
      <c r="M1949" s="311">
        <f t="shared" si="248"/>
        <v>0</v>
      </c>
      <c r="N1949" s="236"/>
      <c r="O1949" s="236"/>
      <c r="P1949" s="236"/>
      <c r="Q1949" s="236"/>
      <c r="R1949" s="236"/>
      <c r="S1949" s="236"/>
      <c r="T1949" s="236"/>
      <c r="U1949" s="236"/>
      <c r="V1949" s="236"/>
      <c r="W1949" s="236"/>
      <c r="X1949" s="236"/>
      <c r="Y1949" s="236"/>
      <c r="Z1949" s="236"/>
      <c r="AA1949" s="236"/>
      <c r="AB1949" s="236"/>
      <c r="AC1949" s="236"/>
      <c r="AD1949" s="236"/>
      <c r="AE1949" s="236"/>
      <c r="AF1949" s="236"/>
      <c r="AG1949" s="236"/>
      <c r="AH1949" s="236"/>
      <c r="AI1949" s="236"/>
      <c r="AJ1949" s="236"/>
      <c r="AK1949" s="236"/>
      <c r="AL1949" s="260" t="str">
        <f t="shared" si="250"/>
        <v>нет</v>
      </c>
      <c r="AM1949" s="260" t="str">
        <f t="shared" si="252"/>
        <v>нет</v>
      </c>
      <c r="AN1949" s="260">
        <f t="shared" si="249"/>
        <v>0</v>
      </c>
      <c r="AO1949" s="260" t="e">
        <f t="shared" si="251"/>
        <v>#VALUE!</v>
      </c>
    </row>
    <row r="1950" spans="1:41">
      <c r="A1950" s="264" t="e">
        <f t="shared" si="253"/>
        <v>#VALUE!</v>
      </c>
      <c r="B1950" s="243">
        <v>1947</v>
      </c>
      <c r="C1950" s="244"/>
      <c r="D1950" s="259" t="str">
        <f t="shared" si="246"/>
        <v/>
      </c>
      <c r="E1950" s="236"/>
      <c r="F1950" s="236"/>
      <c r="G1950" s="244"/>
      <c r="H1950" s="259" t="str">
        <f t="shared" si="247"/>
        <v/>
      </c>
      <c r="I1950" s="236"/>
      <c r="J1950" s="236"/>
      <c r="K1950" s="236"/>
      <c r="L1950" s="236"/>
      <c r="M1950" s="311">
        <f t="shared" si="248"/>
        <v>0</v>
      </c>
      <c r="N1950" s="236"/>
      <c r="O1950" s="236"/>
      <c r="P1950" s="236"/>
      <c r="Q1950" s="236"/>
      <c r="R1950" s="236"/>
      <c r="S1950" s="236"/>
      <c r="T1950" s="236"/>
      <c r="U1950" s="236"/>
      <c r="V1950" s="236"/>
      <c r="W1950" s="236"/>
      <c r="X1950" s="236"/>
      <c r="Y1950" s="236"/>
      <c r="Z1950" s="236"/>
      <c r="AA1950" s="236"/>
      <c r="AB1950" s="236"/>
      <c r="AC1950" s="236"/>
      <c r="AD1950" s="236"/>
      <c r="AE1950" s="236"/>
      <c r="AF1950" s="236"/>
      <c r="AG1950" s="236"/>
      <c r="AH1950" s="236"/>
      <c r="AI1950" s="236"/>
      <c r="AJ1950" s="236"/>
      <c r="AK1950" s="236"/>
      <c r="AL1950" s="260" t="str">
        <f t="shared" si="250"/>
        <v>нет</v>
      </c>
      <c r="AM1950" s="260" t="str">
        <f t="shared" si="252"/>
        <v>нет</v>
      </c>
      <c r="AN1950" s="260">
        <f t="shared" si="249"/>
        <v>0</v>
      </c>
      <c r="AO1950" s="260" t="e">
        <f t="shared" si="251"/>
        <v>#VALUE!</v>
      </c>
    </row>
    <row r="1951" spans="1:41">
      <c r="A1951" s="264" t="e">
        <f t="shared" si="253"/>
        <v>#VALUE!</v>
      </c>
      <c r="B1951" s="243">
        <v>1948</v>
      </c>
      <c r="C1951" s="244"/>
      <c r="D1951" s="259" t="str">
        <f t="shared" si="246"/>
        <v/>
      </c>
      <c r="E1951" s="236"/>
      <c r="F1951" s="236"/>
      <c r="G1951" s="244"/>
      <c r="H1951" s="259" t="str">
        <f t="shared" si="247"/>
        <v/>
      </c>
      <c r="I1951" s="236"/>
      <c r="J1951" s="236"/>
      <c r="K1951" s="236"/>
      <c r="L1951" s="236"/>
      <c r="M1951" s="311">
        <f t="shared" si="248"/>
        <v>0</v>
      </c>
      <c r="N1951" s="236"/>
      <c r="O1951" s="236"/>
      <c r="P1951" s="236"/>
      <c r="Q1951" s="236"/>
      <c r="R1951" s="236"/>
      <c r="S1951" s="236"/>
      <c r="T1951" s="236"/>
      <c r="U1951" s="236"/>
      <c r="V1951" s="236"/>
      <c r="W1951" s="236"/>
      <c r="X1951" s="236"/>
      <c r="Y1951" s="236"/>
      <c r="Z1951" s="236"/>
      <c r="AA1951" s="236"/>
      <c r="AB1951" s="236"/>
      <c r="AC1951" s="236"/>
      <c r="AD1951" s="236"/>
      <c r="AE1951" s="236"/>
      <c r="AF1951" s="236"/>
      <c r="AG1951" s="236"/>
      <c r="AH1951" s="236"/>
      <c r="AI1951" s="236"/>
      <c r="AJ1951" s="236"/>
      <c r="AK1951" s="236"/>
      <c r="AL1951" s="260" t="str">
        <f t="shared" si="250"/>
        <v>нет</v>
      </c>
      <c r="AM1951" s="260" t="str">
        <f t="shared" si="252"/>
        <v>нет</v>
      </c>
      <c r="AN1951" s="260">
        <f t="shared" si="249"/>
        <v>0</v>
      </c>
      <c r="AO1951" s="260" t="e">
        <f t="shared" si="251"/>
        <v>#VALUE!</v>
      </c>
    </row>
    <row r="1952" spans="1:41">
      <c r="A1952" s="264" t="e">
        <f t="shared" si="253"/>
        <v>#VALUE!</v>
      </c>
      <c r="B1952" s="243">
        <v>1949</v>
      </c>
      <c r="C1952" s="244"/>
      <c r="D1952" s="259" t="str">
        <f t="shared" si="246"/>
        <v/>
      </c>
      <c r="E1952" s="236"/>
      <c r="F1952" s="236"/>
      <c r="G1952" s="244"/>
      <c r="H1952" s="259" t="str">
        <f t="shared" si="247"/>
        <v/>
      </c>
      <c r="I1952" s="236"/>
      <c r="J1952" s="236"/>
      <c r="K1952" s="236"/>
      <c r="L1952" s="236"/>
      <c r="M1952" s="311">
        <f t="shared" si="248"/>
        <v>0</v>
      </c>
      <c r="N1952" s="236"/>
      <c r="O1952" s="236"/>
      <c r="P1952" s="236"/>
      <c r="Q1952" s="236"/>
      <c r="R1952" s="236"/>
      <c r="S1952" s="236"/>
      <c r="T1952" s="236"/>
      <c r="U1952" s="236"/>
      <c r="V1952" s="236"/>
      <c r="W1952" s="236"/>
      <c r="X1952" s="236"/>
      <c r="Y1952" s="236"/>
      <c r="Z1952" s="236"/>
      <c r="AA1952" s="236"/>
      <c r="AB1952" s="236"/>
      <c r="AC1952" s="236"/>
      <c r="AD1952" s="236"/>
      <c r="AE1952" s="236"/>
      <c r="AF1952" s="236"/>
      <c r="AG1952" s="236"/>
      <c r="AH1952" s="236"/>
      <c r="AI1952" s="236"/>
      <c r="AJ1952" s="236"/>
      <c r="AK1952" s="236"/>
      <c r="AL1952" s="260" t="str">
        <f t="shared" si="250"/>
        <v>нет</v>
      </c>
      <c r="AM1952" s="260" t="str">
        <f t="shared" si="252"/>
        <v>нет</v>
      </c>
      <c r="AN1952" s="260">
        <f t="shared" si="249"/>
        <v>0</v>
      </c>
      <c r="AO1952" s="260" t="e">
        <f t="shared" si="251"/>
        <v>#VALUE!</v>
      </c>
    </row>
    <row r="1953" spans="1:41">
      <c r="A1953" s="264" t="e">
        <f t="shared" si="253"/>
        <v>#VALUE!</v>
      </c>
      <c r="B1953" s="243">
        <v>1950</v>
      </c>
      <c r="C1953" s="244"/>
      <c r="D1953" s="259" t="str">
        <f t="shared" si="246"/>
        <v/>
      </c>
      <c r="E1953" s="236"/>
      <c r="F1953" s="236"/>
      <c r="G1953" s="244"/>
      <c r="H1953" s="259" t="str">
        <f t="shared" si="247"/>
        <v/>
      </c>
      <c r="I1953" s="236"/>
      <c r="J1953" s="236"/>
      <c r="K1953" s="236"/>
      <c r="L1953" s="236"/>
      <c r="M1953" s="311">
        <f t="shared" si="248"/>
        <v>0</v>
      </c>
      <c r="N1953" s="236"/>
      <c r="O1953" s="236"/>
      <c r="P1953" s="236"/>
      <c r="Q1953" s="236"/>
      <c r="R1953" s="236"/>
      <c r="S1953" s="236"/>
      <c r="T1953" s="236"/>
      <c r="U1953" s="236"/>
      <c r="V1953" s="236"/>
      <c r="W1953" s="236"/>
      <c r="X1953" s="236"/>
      <c r="Y1953" s="236"/>
      <c r="Z1953" s="236"/>
      <c r="AA1953" s="236"/>
      <c r="AB1953" s="236"/>
      <c r="AC1953" s="236"/>
      <c r="AD1953" s="236"/>
      <c r="AE1953" s="236"/>
      <c r="AF1953" s="236"/>
      <c r="AG1953" s="236"/>
      <c r="AH1953" s="236"/>
      <c r="AI1953" s="236"/>
      <c r="AJ1953" s="236"/>
      <c r="AK1953" s="236"/>
      <c r="AL1953" s="260" t="str">
        <f t="shared" si="250"/>
        <v>нет</v>
      </c>
      <c r="AM1953" s="260" t="str">
        <f t="shared" si="252"/>
        <v>нет</v>
      </c>
      <c r="AN1953" s="260">
        <f t="shared" si="249"/>
        <v>0</v>
      </c>
      <c r="AO1953" s="260" t="e">
        <f t="shared" si="251"/>
        <v>#VALUE!</v>
      </c>
    </row>
    <row r="1954" spans="1:41">
      <c r="A1954" s="264" t="e">
        <f t="shared" si="253"/>
        <v>#VALUE!</v>
      </c>
      <c r="B1954" s="243">
        <v>1951</v>
      </c>
      <c r="C1954" s="244"/>
      <c r="D1954" s="259" t="str">
        <f t="shared" si="246"/>
        <v/>
      </c>
      <c r="E1954" s="236"/>
      <c r="F1954" s="236"/>
      <c r="G1954" s="244"/>
      <c r="H1954" s="259" t="str">
        <f t="shared" si="247"/>
        <v/>
      </c>
      <c r="I1954" s="236"/>
      <c r="J1954" s="236"/>
      <c r="K1954" s="236"/>
      <c r="L1954" s="236"/>
      <c r="M1954" s="311">
        <f t="shared" si="248"/>
        <v>0</v>
      </c>
      <c r="N1954" s="236"/>
      <c r="O1954" s="236"/>
      <c r="P1954" s="236"/>
      <c r="Q1954" s="236"/>
      <c r="R1954" s="236"/>
      <c r="S1954" s="236"/>
      <c r="T1954" s="236"/>
      <c r="U1954" s="236"/>
      <c r="V1954" s="236"/>
      <c r="W1954" s="236"/>
      <c r="X1954" s="236"/>
      <c r="Y1954" s="236"/>
      <c r="Z1954" s="236"/>
      <c r="AA1954" s="236"/>
      <c r="AB1954" s="236"/>
      <c r="AC1954" s="236"/>
      <c r="AD1954" s="236"/>
      <c r="AE1954" s="236"/>
      <c r="AF1954" s="236"/>
      <c r="AG1954" s="236"/>
      <c r="AH1954" s="236"/>
      <c r="AI1954" s="236"/>
      <c r="AJ1954" s="236"/>
      <c r="AK1954" s="236"/>
      <c r="AL1954" s="260" t="str">
        <f t="shared" si="250"/>
        <v>нет</v>
      </c>
      <c r="AM1954" s="260" t="str">
        <f t="shared" si="252"/>
        <v>нет</v>
      </c>
      <c r="AN1954" s="260">
        <f t="shared" si="249"/>
        <v>0</v>
      </c>
      <c r="AO1954" s="260" t="e">
        <f t="shared" si="251"/>
        <v>#VALUE!</v>
      </c>
    </row>
    <row r="1955" spans="1:41">
      <c r="A1955" s="264" t="e">
        <f t="shared" si="253"/>
        <v>#VALUE!</v>
      </c>
      <c r="B1955" s="243">
        <v>1952</v>
      </c>
      <c r="C1955" s="244"/>
      <c r="D1955" s="259" t="str">
        <f t="shared" si="246"/>
        <v/>
      </c>
      <c r="E1955" s="236"/>
      <c r="F1955" s="236"/>
      <c r="G1955" s="244"/>
      <c r="H1955" s="259" t="str">
        <f t="shared" si="247"/>
        <v/>
      </c>
      <c r="I1955" s="236"/>
      <c r="J1955" s="236"/>
      <c r="K1955" s="236"/>
      <c r="L1955" s="236"/>
      <c r="M1955" s="311">
        <f t="shared" si="248"/>
        <v>0</v>
      </c>
      <c r="N1955" s="236"/>
      <c r="O1955" s="236"/>
      <c r="P1955" s="236"/>
      <c r="Q1955" s="236"/>
      <c r="R1955" s="236"/>
      <c r="S1955" s="236"/>
      <c r="T1955" s="236"/>
      <c r="U1955" s="236"/>
      <c r="V1955" s="236"/>
      <c r="W1955" s="236"/>
      <c r="X1955" s="236"/>
      <c r="Y1955" s="236"/>
      <c r="Z1955" s="236"/>
      <c r="AA1955" s="236"/>
      <c r="AB1955" s="236"/>
      <c r="AC1955" s="236"/>
      <c r="AD1955" s="236"/>
      <c r="AE1955" s="236"/>
      <c r="AF1955" s="236"/>
      <c r="AG1955" s="236"/>
      <c r="AH1955" s="236"/>
      <c r="AI1955" s="236"/>
      <c r="AJ1955" s="236"/>
      <c r="AK1955" s="236"/>
      <c r="AL1955" s="260" t="str">
        <f t="shared" si="250"/>
        <v>нет</v>
      </c>
      <c r="AM1955" s="260" t="str">
        <f t="shared" si="252"/>
        <v>нет</v>
      </c>
      <c r="AN1955" s="260">
        <f t="shared" si="249"/>
        <v>0</v>
      </c>
      <c r="AO1955" s="260" t="e">
        <f t="shared" si="251"/>
        <v>#VALUE!</v>
      </c>
    </row>
    <row r="1956" spans="1:41">
      <c r="A1956" s="264" t="e">
        <f t="shared" si="253"/>
        <v>#VALUE!</v>
      </c>
      <c r="B1956" s="243">
        <v>1953</v>
      </c>
      <c r="C1956" s="244"/>
      <c r="D1956" s="259" t="str">
        <f t="shared" si="246"/>
        <v/>
      </c>
      <c r="E1956" s="236"/>
      <c r="F1956" s="236"/>
      <c r="G1956" s="244"/>
      <c r="H1956" s="259" t="str">
        <f t="shared" si="247"/>
        <v/>
      </c>
      <c r="I1956" s="236"/>
      <c r="J1956" s="236"/>
      <c r="K1956" s="236"/>
      <c r="L1956" s="236"/>
      <c r="M1956" s="311">
        <f t="shared" si="248"/>
        <v>0</v>
      </c>
      <c r="N1956" s="236"/>
      <c r="O1956" s="236"/>
      <c r="P1956" s="236"/>
      <c r="Q1956" s="236"/>
      <c r="R1956" s="236"/>
      <c r="S1956" s="236"/>
      <c r="T1956" s="236"/>
      <c r="U1956" s="236"/>
      <c r="V1956" s="236"/>
      <c r="W1956" s="236"/>
      <c r="X1956" s="236"/>
      <c r="Y1956" s="236"/>
      <c r="Z1956" s="236"/>
      <c r="AA1956" s="236"/>
      <c r="AB1956" s="236"/>
      <c r="AC1956" s="236"/>
      <c r="AD1956" s="236"/>
      <c r="AE1956" s="236"/>
      <c r="AF1956" s="236"/>
      <c r="AG1956" s="236"/>
      <c r="AH1956" s="236"/>
      <c r="AI1956" s="236"/>
      <c r="AJ1956" s="236"/>
      <c r="AK1956" s="236"/>
      <c r="AL1956" s="260" t="str">
        <f t="shared" si="250"/>
        <v>нет</v>
      </c>
      <c r="AM1956" s="260" t="str">
        <f t="shared" si="252"/>
        <v>нет</v>
      </c>
      <c r="AN1956" s="260">
        <f t="shared" si="249"/>
        <v>0</v>
      </c>
      <c r="AO1956" s="260" t="e">
        <f t="shared" si="251"/>
        <v>#VALUE!</v>
      </c>
    </row>
    <row r="1957" spans="1:41">
      <c r="A1957" s="264" t="e">
        <f t="shared" si="253"/>
        <v>#VALUE!</v>
      </c>
      <c r="B1957" s="243">
        <v>1954</v>
      </c>
      <c r="C1957" s="244"/>
      <c r="D1957" s="259" t="str">
        <f t="shared" si="246"/>
        <v/>
      </c>
      <c r="E1957" s="236"/>
      <c r="F1957" s="236"/>
      <c r="G1957" s="244"/>
      <c r="H1957" s="259" t="str">
        <f t="shared" si="247"/>
        <v/>
      </c>
      <c r="I1957" s="236"/>
      <c r="J1957" s="236"/>
      <c r="K1957" s="236"/>
      <c r="L1957" s="236"/>
      <c r="M1957" s="311">
        <f t="shared" si="248"/>
        <v>0</v>
      </c>
      <c r="N1957" s="236"/>
      <c r="O1957" s="236"/>
      <c r="P1957" s="236"/>
      <c r="Q1957" s="236"/>
      <c r="R1957" s="236"/>
      <c r="S1957" s="236"/>
      <c r="T1957" s="236"/>
      <c r="U1957" s="236"/>
      <c r="V1957" s="236"/>
      <c r="W1957" s="236"/>
      <c r="X1957" s="236"/>
      <c r="Y1957" s="236"/>
      <c r="Z1957" s="236"/>
      <c r="AA1957" s="236"/>
      <c r="AB1957" s="236"/>
      <c r="AC1957" s="236"/>
      <c r="AD1957" s="236"/>
      <c r="AE1957" s="236"/>
      <c r="AF1957" s="236"/>
      <c r="AG1957" s="236"/>
      <c r="AH1957" s="236"/>
      <c r="AI1957" s="236"/>
      <c r="AJ1957" s="236"/>
      <c r="AK1957" s="236"/>
      <c r="AL1957" s="260" t="str">
        <f t="shared" si="250"/>
        <v>нет</v>
      </c>
      <c r="AM1957" s="260" t="str">
        <f t="shared" si="252"/>
        <v>нет</v>
      </c>
      <c r="AN1957" s="260">
        <f t="shared" si="249"/>
        <v>0</v>
      </c>
      <c r="AO1957" s="260" t="e">
        <f t="shared" si="251"/>
        <v>#VALUE!</v>
      </c>
    </row>
    <row r="1958" spans="1:41">
      <c r="A1958" s="264" t="e">
        <f t="shared" si="253"/>
        <v>#VALUE!</v>
      </c>
      <c r="B1958" s="243">
        <v>1955</v>
      </c>
      <c r="C1958" s="244"/>
      <c r="D1958" s="259" t="str">
        <f t="shared" si="246"/>
        <v/>
      </c>
      <c r="E1958" s="236"/>
      <c r="F1958" s="236"/>
      <c r="G1958" s="244"/>
      <c r="H1958" s="259" t="str">
        <f t="shared" si="247"/>
        <v/>
      </c>
      <c r="I1958" s="236"/>
      <c r="J1958" s="236"/>
      <c r="K1958" s="236"/>
      <c r="L1958" s="236"/>
      <c r="M1958" s="311">
        <f t="shared" si="248"/>
        <v>0</v>
      </c>
      <c r="N1958" s="236"/>
      <c r="O1958" s="236"/>
      <c r="P1958" s="236"/>
      <c r="Q1958" s="236"/>
      <c r="R1958" s="236"/>
      <c r="S1958" s="236"/>
      <c r="T1958" s="236"/>
      <c r="U1958" s="236"/>
      <c r="V1958" s="236"/>
      <c r="W1958" s="236"/>
      <c r="X1958" s="236"/>
      <c r="Y1958" s="236"/>
      <c r="Z1958" s="236"/>
      <c r="AA1958" s="236"/>
      <c r="AB1958" s="236"/>
      <c r="AC1958" s="236"/>
      <c r="AD1958" s="236"/>
      <c r="AE1958" s="236"/>
      <c r="AF1958" s="236"/>
      <c r="AG1958" s="236"/>
      <c r="AH1958" s="236"/>
      <c r="AI1958" s="236"/>
      <c r="AJ1958" s="236"/>
      <c r="AK1958" s="236"/>
      <c r="AL1958" s="260" t="str">
        <f t="shared" si="250"/>
        <v>нет</v>
      </c>
      <c r="AM1958" s="260" t="str">
        <f t="shared" si="252"/>
        <v>нет</v>
      </c>
      <c r="AN1958" s="260">
        <f t="shared" si="249"/>
        <v>0</v>
      </c>
      <c r="AO1958" s="260" t="e">
        <f t="shared" si="251"/>
        <v>#VALUE!</v>
      </c>
    </row>
    <row r="1959" spans="1:41">
      <c r="A1959" s="264" t="e">
        <f t="shared" si="253"/>
        <v>#VALUE!</v>
      </c>
      <c r="B1959" s="243">
        <v>1956</v>
      </c>
      <c r="C1959" s="244"/>
      <c r="D1959" s="259" t="str">
        <f t="shared" si="246"/>
        <v/>
      </c>
      <c r="E1959" s="236"/>
      <c r="F1959" s="236"/>
      <c r="G1959" s="244"/>
      <c r="H1959" s="259" t="str">
        <f t="shared" si="247"/>
        <v/>
      </c>
      <c r="I1959" s="236"/>
      <c r="J1959" s="236"/>
      <c r="K1959" s="236"/>
      <c r="L1959" s="236"/>
      <c r="M1959" s="311">
        <f t="shared" si="248"/>
        <v>0</v>
      </c>
      <c r="N1959" s="236"/>
      <c r="O1959" s="236"/>
      <c r="P1959" s="236"/>
      <c r="Q1959" s="236"/>
      <c r="R1959" s="236"/>
      <c r="S1959" s="236"/>
      <c r="T1959" s="236"/>
      <c r="U1959" s="236"/>
      <c r="V1959" s="236"/>
      <c r="W1959" s="236"/>
      <c r="X1959" s="236"/>
      <c r="Y1959" s="236"/>
      <c r="Z1959" s="236"/>
      <c r="AA1959" s="236"/>
      <c r="AB1959" s="236"/>
      <c r="AC1959" s="236"/>
      <c r="AD1959" s="236"/>
      <c r="AE1959" s="236"/>
      <c r="AF1959" s="236"/>
      <c r="AG1959" s="236"/>
      <c r="AH1959" s="236"/>
      <c r="AI1959" s="236"/>
      <c r="AJ1959" s="236"/>
      <c r="AK1959" s="236"/>
      <c r="AL1959" s="260" t="str">
        <f t="shared" si="250"/>
        <v>нет</v>
      </c>
      <c r="AM1959" s="260" t="str">
        <f t="shared" si="252"/>
        <v>нет</v>
      </c>
      <c r="AN1959" s="260">
        <f t="shared" si="249"/>
        <v>0</v>
      </c>
      <c r="AO1959" s="260" t="e">
        <f t="shared" si="251"/>
        <v>#VALUE!</v>
      </c>
    </row>
    <row r="1960" spans="1:41">
      <c r="A1960" s="264" t="e">
        <f t="shared" si="253"/>
        <v>#VALUE!</v>
      </c>
      <c r="B1960" s="243">
        <v>1957</v>
      </c>
      <c r="C1960" s="244"/>
      <c r="D1960" s="259" t="str">
        <f t="shared" si="246"/>
        <v/>
      </c>
      <c r="E1960" s="236"/>
      <c r="F1960" s="236"/>
      <c r="G1960" s="244"/>
      <c r="H1960" s="259" t="str">
        <f t="shared" si="247"/>
        <v/>
      </c>
      <c r="I1960" s="236"/>
      <c r="J1960" s="236"/>
      <c r="K1960" s="236"/>
      <c r="L1960" s="236"/>
      <c r="M1960" s="311">
        <f t="shared" si="248"/>
        <v>0</v>
      </c>
      <c r="N1960" s="236"/>
      <c r="O1960" s="236"/>
      <c r="P1960" s="236"/>
      <c r="Q1960" s="236"/>
      <c r="R1960" s="236"/>
      <c r="S1960" s="236"/>
      <c r="T1960" s="236"/>
      <c r="U1960" s="236"/>
      <c r="V1960" s="236"/>
      <c r="W1960" s="236"/>
      <c r="X1960" s="236"/>
      <c r="Y1960" s="236"/>
      <c r="Z1960" s="236"/>
      <c r="AA1960" s="236"/>
      <c r="AB1960" s="236"/>
      <c r="AC1960" s="236"/>
      <c r="AD1960" s="236"/>
      <c r="AE1960" s="236"/>
      <c r="AF1960" s="236"/>
      <c r="AG1960" s="236"/>
      <c r="AH1960" s="236"/>
      <c r="AI1960" s="236"/>
      <c r="AJ1960" s="236"/>
      <c r="AK1960" s="236"/>
      <c r="AL1960" s="260" t="str">
        <f t="shared" si="250"/>
        <v>нет</v>
      </c>
      <c r="AM1960" s="260" t="str">
        <f t="shared" si="252"/>
        <v>нет</v>
      </c>
      <c r="AN1960" s="260">
        <f t="shared" si="249"/>
        <v>0</v>
      </c>
      <c r="AO1960" s="260" t="e">
        <f t="shared" si="251"/>
        <v>#VALUE!</v>
      </c>
    </row>
    <row r="1961" spans="1:41">
      <c r="A1961" s="264" t="e">
        <f t="shared" si="253"/>
        <v>#VALUE!</v>
      </c>
      <c r="B1961" s="243">
        <v>1958</v>
      </c>
      <c r="C1961" s="244"/>
      <c r="D1961" s="259" t="str">
        <f t="shared" si="246"/>
        <v/>
      </c>
      <c r="E1961" s="236"/>
      <c r="F1961" s="236"/>
      <c r="G1961" s="244"/>
      <c r="H1961" s="259" t="str">
        <f t="shared" si="247"/>
        <v/>
      </c>
      <c r="I1961" s="236"/>
      <c r="J1961" s="236"/>
      <c r="K1961" s="236"/>
      <c r="L1961" s="236"/>
      <c r="M1961" s="311">
        <f t="shared" si="248"/>
        <v>0</v>
      </c>
      <c r="N1961" s="236"/>
      <c r="O1961" s="236"/>
      <c r="P1961" s="236"/>
      <c r="Q1961" s="236"/>
      <c r="R1961" s="236"/>
      <c r="S1961" s="236"/>
      <c r="T1961" s="236"/>
      <c r="U1961" s="236"/>
      <c r="V1961" s="236"/>
      <c r="W1961" s="236"/>
      <c r="X1961" s="236"/>
      <c r="Y1961" s="236"/>
      <c r="Z1961" s="236"/>
      <c r="AA1961" s="236"/>
      <c r="AB1961" s="236"/>
      <c r="AC1961" s="236"/>
      <c r="AD1961" s="236"/>
      <c r="AE1961" s="236"/>
      <c r="AF1961" s="236"/>
      <c r="AG1961" s="236"/>
      <c r="AH1961" s="236"/>
      <c r="AI1961" s="236"/>
      <c r="AJ1961" s="236"/>
      <c r="AK1961" s="236"/>
      <c r="AL1961" s="260" t="str">
        <f t="shared" si="250"/>
        <v>нет</v>
      </c>
      <c r="AM1961" s="260" t="str">
        <f t="shared" si="252"/>
        <v>нет</v>
      </c>
      <c r="AN1961" s="260">
        <f t="shared" si="249"/>
        <v>0</v>
      </c>
      <c r="AO1961" s="260" t="e">
        <f t="shared" si="251"/>
        <v>#VALUE!</v>
      </c>
    </row>
    <row r="1962" spans="1:41">
      <c r="A1962" s="264" t="e">
        <f t="shared" si="253"/>
        <v>#VALUE!</v>
      </c>
      <c r="B1962" s="243">
        <v>1959</v>
      </c>
      <c r="C1962" s="244"/>
      <c r="D1962" s="259" t="str">
        <f t="shared" si="246"/>
        <v/>
      </c>
      <c r="E1962" s="236"/>
      <c r="F1962" s="236"/>
      <c r="G1962" s="244"/>
      <c r="H1962" s="259" t="str">
        <f t="shared" si="247"/>
        <v/>
      </c>
      <c r="I1962" s="236"/>
      <c r="J1962" s="236"/>
      <c r="K1962" s="236"/>
      <c r="L1962" s="236"/>
      <c r="M1962" s="311">
        <f t="shared" si="248"/>
        <v>0</v>
      </c>
      <c r="N1962" s="236"/>
      <c r="O1962" s="236"/>
      <c r="P1962" s="236"/>
      <c r="Q1962" s="236"/>
      <c r="R1962" s="236"/>
      <c r="S1962" s="236"/>
      <c r="T1962" s="236"/>
      <c r="U1962" s="236"/>
      <c r="V1962" s="236"/>
      <c r="W1962" s="236"/>
      <c r="X1962" s="236"/>
      <c r="Y1962" s="236"/>
      <c r="Z1962" s="236"/>
      <c r="AA1962" s="236"/>
      <c r="AB1962" s="236"/>
      <c r="AC1962" s="236"/>
      <c r="AD1962" s="236"/>
      <c r="AE1962" s="236"/>
      <c r="AF1962" s="236"/>
      <c r="AG1962" s="236"/>
      <c r="AH1962" s="236"/>
      <c r="AI1962" s="236"/>
      <c r="AJ1962" s="236"/>
      <c r="AK1962" s="236"/>
      <c r="AL1962" s="260" t="str">
        <f t="shared" si="250"/>
        <v>нет</v>
      </c>
      <c r="AM1962" s="260" t="str">
        <f t="shared" si="252"/>
        <v>нет</v>
      </c>
      <c r="AN1962" s="260">
        <f t="shared" si="249"/>
        <v>0</v>
      </c>
      <c r="AO1962" s="260" t="e">
        <f t="shared" si="251"/>
        <v>#VALUE!</v>
      </c>
    </row>
    <row r="1963" spans="1:41">
      <c r="A1963" s="264" t="e">
        <f t="shared" si="253"/>
        <v>#VALUE!</v>
      </c>
      <c r="B1963" s="243">
        <v>1960</v>
      </c>
      <c r="C1963" s="244"/>
      <c r="D1963" s="259" t="str">
        <f t="shared" si="246"/>
        <v/>
      </c>
      <c r="E1963" s="236"/>
      <c r="F1963" s="236"/>
      <c r="G1963" s="244"/>
      <c r="H1963" s="259" t="str">
        <f t="shared" si="247"/>
        <v/>
      </c>
      <c r="I1963" s="236"/>
      <c r="J1963" s="236"/>
      <c r="K1963" s="236"/>
      <c r="L1963" s="236"/>
      <c r="M1963" s="311">
        <f t="shared" si="248"/>
        <v>0</v>
      </c>
      <c r="N1963" s="236"/>
      <c r="O1963" s="236"/>
      <c r="P1963" s="236"/>
      <c r="Q1963" s="236"/>
      <c r="R1963" s="236"/>
      <c r="S1963" s="236"/>
      <c r="T1963" s="236"/>
      <c r="U1963" s="236"/>
      <c r="V1963" s="236"/>
      <c r="W1963" s="236"/>
      <c r="X1963" s="236"/>
      <c r="Y1963" s="236"/>
      <c r="Z1963" s="236"/>
      <c r="AA1963" s="236"/>
      <c r="AB1963" s="236"/>
      <c r="AC1963" s="236"/>
      <c r="AD1963" s="236"/>
      <c r="AE1963" s="236"/>
      <c r="AF1963" s="236"/>
      <c r="AG1963" s="236"/>
      <c r="AH1963" s="236"/>
      <c r="AI1963" s="236"/>
      <c r="AJ1963" s="236"/>
      <c r="AK1963" s="236"/>
      <c r="AL1963" s="260" t="str">
        <f t="shared" si="250"/>
        <v>нет</v>
      </c>
      <c r="AM1963" s="260" t="str">
        <f t="shared" si="252"/>
        <v>нет</v>
      </c>
      <c r="AN1963" s="260">
        <f t="shared" si="249"/>
        <v>0</v>
      </c>
      <c r="AO1963" s="260" t="e">
        <f t="shared" si="251"/>
        <v>#VALUE!</v>
      </c>
    </row>
    <row r="1964" spans="1:41">
      <c r="A1964" s="264" t="e">
        <f t="shared" si="253"/>
        <v>#VALUE!</v>
      </c>
      <c r="B1964" s="243">
        <v>1961</v>
      </c>
      <c r="C1964" s="244"/>
      <c r="D1964" s="259" t="str">
        <f t="shared" si="246"/>
        <v/>
      </c>
      <c r="E1964" s="236"/>
      <c r="F1964" s="236"/>
      <c r="G1964" s="244"/>
      <c r="H1964" s="259" t="str">
        <f t="shared" si="247"/>
        <v/>
      </c>
      <c r="I1964" s="236"/>
      <c r="J1964" s="236"/>
      <c r="K1964" s="236"/>
      <c r="L1964" s="236"/>
      <c r="M1964" s="311">
        <f t="shared" si="248"/>
        <v>0</v>
      </c>
      <c r="N1964" s="236"/>
      <c r="O1964" s="236"/>
      <c r="P1964" s="236"/>
      <c r="Q1964" s="236"/>
      <c r="R1964" s="236"/>
      <c r="S1964" s="236"/>
      <c r="T1964" s="236"/>
      <c r="U1964" s="236"/>
      <c r="V1964" s="236"/>
      <c r="W1964" s="236"/>
      <c r="X1964" s="236"/>
      <c r="Y1964" s="236"/>
      <c r="Z1964" s="236"/>
      <c r="AA1964" s="236"/>
      <c r="AB1964" s="236"/>
      <c r="AC1964" s="236"/>
      <c r="AD1964" s="236"/>
      <c r="AE1964" s="236"/>
      <c r="AF1964" s="236"/>
      <c r="AG1964" s="236"/>
      <c r="AH1964" s="236"/>
      <c r="AI1964" s="236"/>
      <c r="AJ1964" s="236"/>
      <c r="AK1964" s="236"/>
      <c r="AL1964" s="260" t="str">
        <f t="shared" si="250"/>
        <v>нет</v>
      </c>
      <c r="AM1964" s="260" t="str">
        <f t="shared" si="252"/>
        <v>нет</v>
      </c>
      <c r="AN1964" s="260">
        <f t="shared" si="249"/>
        <v>0</v>
      </c>
      <c r="AO1964" s="260" t="e">
        <f t="shared" si="251"/>
        <v>#VALUE!</v>
      </c>
    </row>
    <row r="1965" spans="1:41">
      <c r="A1965" s="264" t="e">
        <f t="shared" si="253"/>
        <v>#VALUE!</v>
      </c>
      <c r="B1965" s="243">
        <v>1962</v>
      </c>
      <c r="C1965" s="244"/>
      <c r="D1965" s="259" t="str">
        <f t="shared" si="246"/>
        <v/>
      </c>
      <c r="E1965" s="236"/>
      <c r="F1965" s="236"/>
      <c r="G1965" s="244"/>
      <c r="H1965" s="259" t="str">
        <f t="shared" si="247"/>
        <v/>
      </c>
      <c r="I1965" s="236"/>
      <c r="J1965" s="236"/>
      <c r="K1965" s="236"/>
      <c r="L1965" s="236"/>
      <c r="M1965" s="311">
        <f t="shared" si="248"/>
        <v>0</v>
      </c>
      <c r="N1965" s="236"/>
      <c r="O1965" s="236"/>
      <c r="P1965" s="236"/>
      <c r="Q1965" s="236"/>
      <c r="R1965" s="236"/>
      <c r="S1965" s="236"/>
      <c r="T1965" s="236"/>
      <c r="U1965" s="236"/>
      <c r="V1965" s="236"/>
      <c r="W1965" s="236"/>
      <c r="X1965" s="236"/>
      <c r="Y1965" s="236"/>
      <c r="Z1965" s="236"/>
      <c r="AA1965" s="236"/>
      <c r="AB1965" s="236"/>
      <c r="AC1965" s="236"/>
      <c r="AD1965" s="236"/>
      <c r="AE1965" s="236"/>
      <c r="AF1965" s="236"/>
      <c r="AG1965" s="236"/>
      <c r="AH1965" s="236"/>
      <c r="AI1965" s="236"/>
      <c r="AJ1965" s="236"/>
      <c r="AK1965" s="236"/>
      <c r="AL1965" s="260" t="str">
        <f t="shared" si="250"/>
        <v>нет</v>
      </c>
      <c r="AM1965" s="260" t="str">
        <f t="shared" si="252"/>
        <v>нет</v>
      </c>
      <c r="AN1965" s="260">
        <f t="shared" si="249"/>
        <v>0</v>
      </c>
      <c r="AO1965" s="260" t="e">
        <f t="shared" si="251"/>
        <v>#VALUE!</v>
      </c>
    </row>
    <row r="1966" spans="1:41">
      <c r="A1966" s="264" t="e">
        <f t="shared" si="253"/>
        <v>#VALUE!</v>
      </c>
      <c r="B1966" s="243">
        <v>1963</v>
      </c>
      <c r="C1966" s="244"/>
      <c r="D1966" s="259" t="str">
        <f t="shared" si="246"/>
        <v/>
      </c>
      <c r="E1966" s="236"/>
      <c r="F1966" s="236"/>
      <c r="G1966" s="244"/>
      <c r="H1966" s="259" t="str">
        <f t="shared" si="247"/>
        <v/>
      </c>
      <c r="I1966" s="236"/>
      <c r="J1966" s="236"/>
      <c r="K1966" s="236"/>
      <c r="L1966" s="236"/>
      <c r="M1966" s="311">
        <f t="shared" si="248"/>
        <v>0</v>
      </c>
      <c r="N1966" s="236"/>
      <c r="O1966" s="236"/>
      <c r="P1966" s="236"/>
      <c r="Q1966" s="236"/>
      <c r="R1966" s="236"/>
      <c r="S1966" s="236"/>
      <c r="T1966" s="236"/>
      <c r="U1966" s="236"/>
      <c r="V1966" s="236"/>
      <c r="W1966" s="236"/>
      <c r="X1966" s="236"/>
      <c r="Y1966" s="236"/>
      <c r="Z1966" s="236"/>
      <c r="AA1966" s="236"/>
      <c r="AB1966" s="236"/>
      <c r="AC1966" s="236"/>
      <c r="AD1966" s="236"/>
      <c r="AE1966" s="236"/>
      <c r="AF1966" s="236"/>
      <c r="AG1966" s="236"/>
      <c r="AH1966" s="236"/>
      <c r="AI1966" s="236"/>
      <c r="AJ1966" s="236"/>
      <c r="AK1966" s="236"/>
      <c r="AL1966" s="260" t="str">
        <f t="shared" si="250"/>
        <v>нет</v>
      </c>
      <c r="AM1966" s="260" t="str">
        <f t="shared" si="252"/>
        <v>нет</v>
      </c>
      <c r="AN1966" s="260">
        <f t="shared" si="249"/>
        <v>0</v>
      </c>
      <c r="AO1966" s="260" t="e">
        <f t="shared" si="251"/>
        <v>#VALUE!</v>
      </c>
    </row>
    <row r="1967" spans="1:41">
      <c r="A1967" s="264" t="e">
        <f t="shared" si="253"/>
        <v>#VALUE!</v>
      </c>
      <c r="B1967" s="243">
        <v>1964</v>
      </c>
      <c r="C1967" s="244"/>
      <c r="D1967" s="259" t="str">
        <f t="shared" si="246"/>
        <v/>
      </c>
      <c r="E1967" s="236"/>
      <c r="F1967" s="236"/>
      <c r="G1967" s="244"/>
      <c r="H1967" s="259" t="str">
        <f t="shared" si="247"/>
        <v/>
      </c>
      <c r="I1967" s="236"/>
      <c r="J1967" s="236"/>
      <c r="K1967" s="236"/>
      <c r="L1967" s="236"/>
      <c r="M1967" s="311">
        <f t="shared" si="248"/>
        <v>0</v>
      </c>
      <c r="N1967" s="236"/>
      <c r="O1967" s="236"/>
      <c r="P1967" s="236"/>
      <c r="Q1967" s="236"/>
      <c r="R1967" s="236"/>
      <c r="S1967" s="236"/>
      <c r="T1967" s="236"/>
      <c r="U1967" s="236"/>
      <c r="V1967" s="236"/>
      <c r="W1967" s="236"/>
      <c r="X1967" s="236"/>
      <c r="Y1967" s="236"/>
      <c r="Z1967" s="236"/>
      <c r="AA1967" s="236"/>
      <c r="AB1967" s="236"/>
      <c r="AC1967" s="236"/>
      <c r="AD1967" s="236"/>
      <c r="AE1967" s="236"/>
      <c r="AF1967" s="236"/>
      <c r="AG1967" s="236"/>
      <c r="AH1967" s="236"/>
      <c r="AI1967" s="236"/>
      <c r="AJ1967" s="236"/>
      <c r="AK1967" s="236"/>
      <c r="AL1967" s="260" t="str">
        <f t="shared" si="250"/>
        <v>нет</v>
      </c>
      <c r="AM1967" s="260" t="str">
        <f t="shared" si="252"/>
        <v>нет</v>
      </c>
      <c r="AN1967" s="260">
        <f t="shared" si="249"/>
        <v>0</v>
      </c>
      <c r="AO1967" s="260" t="e">
        <f t="shared" si="251"/>
        <v>#VALUE!</v>
      </c>
    </row>
    <row r="1968" spans="1:41">
      <c r="A1968" s="264" t="e">
        <f t="shared" si="253"/>
        <v>#VALUE!</v>
      </c>
      <c r="B1968" s="243">
        <v>1965</v>
      </c>
      <c r="C1968" s="244"/>
      <c r="D1968" s="259" t="str">
        <f t="shared" si="246"/>
        <v/>
      </c>
      <c r="E1968" s="236"/>
      <c r="F1968" s="236"/>
      <c r="G1968" s="244"/>
      <c r="H1968" s="259" t="str">
        <f t="shared" si="247"/>
        <v/>
      </c>
      <c r="I1968" s="236"/>
      <c r="J1968" s="236"/>
      <c r="K1968" s="236"/>
      <c r="L1968" s="236"/>
      <c r="M1968" s="311">
        <f t="shared" si="248"/>
        <v>0</v>
      </c>
      <c r="N1968" s="236"/>
      <c r="O1968" s="236"/>
      <c r="P1968" s="236"/>
      <c r="Q1968" s="236"/>
      <c r="R1968" s="236"/>
      <c r="S1968" s="236"/>
      <c r="T1968" s="236"/>
      <c r="U1968" s="236"/>
      <c r="V1968" s="236"/>
      <c r="W1968" s="236"/>
      <c r="X1968" s="236"/>
      <c r="Y1968" s="236"/>
      <c r="Z1968" s="236"/>
      <c r="AA1968" s="236"/>
      <c r="AB1968" s="236"/>
      <c r="AC1968" s="236"/>
      <c r="AD1968" s="236"/>
      <c r="AE1968" s="236"/>
      <c r="AF1968" s="236"/>
      <c r="AG1968" s="236"/>
      <c r="AH1968" s="236"/>
      <c r="AI1968" s="236"/>
      <c r="AJ1968" s="236"/>
      <c r="AK1968" s="236"/>
      <c r="AL1968" s="260" t="str">
        <f t="shared" si="250"/>
        <v>нет</v>
      </c>
      <c r="AM1968" s="260" t="str">
        <f t="shared" si="252"/>
        <v>нет</v>
      </c>
      <c r="AN1968" s="260">
        <f t="shared" si="249"/>
        <v>0</v>
      </c>
      <c r="AO1968" s="260" t="e">
        <f t="shared" si="251"/>
        <v>#VALUE!</v>
      </c>
    </row>
    <row r="1969" spans="1:41">
      <c r="A1969" s="264" t="e">
        <f t="shared" si="253"/>
        <v>#VALUE!</v>
      </c>
      <c r="B1969" s="243">
        <v>1966</v>
      </c>
      <c r="C1969" s="244"/>
      <c r="D1969" s="259" t="str">
        <f t="shared" si="246"/>
        <v/>
      </c>
      <c r="E1969" s="236"/>
      <c r="F1969" s="236"/>
      <c r="G1969" s="244"/>
      <c r="H1969" s="259" t="str">
        <f t="shared" si="247"/>
        <v/>
      </c>
      <c r="I1969" s="236"/>
      <c r="J1969" s="236"/>
      <c r="K1969" s="236"/>
      <c r="L1969" s="236"/>
      <c r="M1969" s="311">
        <f t="shared" si="248"/>
        <v>0</v>
      </c>
      <c r="N1969" s="236"/>
      <c r="O1969" s="236"/>
      <c r="P1969" s="236"/>
      <c r="Q1969" s="236"/>
      <c r="R1969" s="236"/>
      <c r="S1969" s="236"/>
      <c r="T1969" s="236"/>
      <c r="U1969" s="236"/>
      <c r="V1969" s="236"/>
      <c r="W1969" s="236"/>
      <c r="X1969" s="236"/>
      <c r="Y1969" s="236"/>
      <c r="Z1969" s="236"/>
      <c r="AA1969" s="236"/>
      <c r="AB1969" s="236"/>
      <c r="AC1969" s="236"/>
      <c r="AD1969" s="236"/>
      <c r="AE1969" s="236"/>
      <c r="AF1969" s="236"/>
      <c r="AG1969" s="236"/>
      <c r="AH1969" s="236"/>
      <c r="AI1969" s="236"/>
      <c r="AJ1969" s="236"/>
      <c r="AK1969" s="236"/>
      <c r="AL1969" s="260" t="str">
        <f t="shared" si="250"/>
        <v>нет</v>
      </c>
      <c r="AM1969" s="260" t="str">
        <f t="shared" si="252"/>
        <v>нет</v>
      </c>
      <c r="AN1969" s="260">
        <f t="shared" si="249"/>
        <v>0</v>
      </c>
      <c r="AO1969" s="260" t="e">
        <f t="shared" si="251"/>
        <v>#VALUE!</v>
      </c>
    </row>
    <row r="1970" spans="1:41">
      <c r="A1970" s="264" t="e">
        <f t="shared" si="253"/>
        <v>#VALUE!</v>
      </c>
      <c r="B1970" s="243">
        <v>1967</v>
      </c>
      <c r="C1970" s="244"/>
      <c r="D1970" s="259" t="str">
        <f t="shared" si="246"/>
        <v/>
      </c>
      <c r="E1970" s="236"/>
      <c r="F1970" s="236"/>
      <c r="G1970" s="244"/>
      <c r="H1970" s="259" t="str">
        <f t="shared" si="247"/>
        <v/>
      </c>
      <c r="I1970" s="236"/>
      <c r="J1970" s="236"/>
      <c r="K1970" s="236"/>
      <c r="L1970" s="236"/>
      <c r="M1970" s="311">
        <f t="shared" si="248"/>
        <v>0</v>
      </c>
      <c r="N1970" s="236"/>
      <c r="O1970" s="236"/>
      <c r="P1970" s="236"/>
      <c r="Q1970" s="236"/>
      <c r="R1970" s="236"/>
      <c r="S1970" s="236"/>
      <c r="T1970" s="236"/>
      <c r="U1970" s="236"/>
      <c r="V1970" s="236"/>
      <c r="W1970" s="236"/>
      <c r="X1970" s="236"/>
      <c r="Y1970" s="236"/>
      <c r="Z1970" s="236"/>
      <c r="AA1970" s="236"/>
      <c r="AB1970" s="236"/>
      <c r="AC1970" s="236"/>
      <c r="AD1970" s="236"/>
      <c r="AE1970" s="236"/>
      <c r="AF1970" s="236"/>
      <c r="AG1970" s="236"/>
      <c r="AH1970" s="236"/>
      <c r="AI1970" s="236"/>
      <c r="AJ1970" s="236"/>
      <c r="AK1970" s="236"/>
      <c r="AL1970" s="260" t="str">
        <f t="shared" si="250"/>
        <v>нет</v>
      </c>
      <c r="AM1970" s="260" t="str">
        <f t="shared" si="252"/>
        <v>нет</v>
      </c>
      <c r="AN1970" s="260">
        <f t="shared" si="249"/>
        <v>0</v>
      </c>
      <c r="AO1970" s="260" t="e">
        <f t="shared" si="251"/>
        <v>#VALUE!</v>
      </c>
    </row>
    <row r="1971" spans="1:41">
      <c r="A1971" s="264" t="e">
        <f t="shared" si="253"/>
        <v>#VALUE!</v>
      </c>
      <c r="B1971" s="243">
        <v>1968</v>
      </c>
      <c r="C1971" s="244"/>
      <c r="D1971" s="259" t="str">
        <f t="shared" si="246"/>
        <v/>
      </c>
      <c r="E1971" s="236"/>
      <c r="F1971" s="236"/>
      <c r="G1971" s="244"/>
      <c r="H1971" s="259" t="str">
        <f t="shared" si="247"/>
        <v/>
      </c>
      <c r="I1971" s="236"/>
      <c r="J1971" s="236"/>
      <c r="K1971" s="236"/>
      <c r="L1971" s="236"/>
      <c r="M1971" s="311">
        <f t="shared" si="248"/>
        <v>0</v>
      </c>
      <c r="N1971" s="236"/>
      <c r="O1971" s="236"/>
      <c r="P1971" s="236"/>
      <c r="Q1971" s="236"/>
      <c r="R1971" s="236"/>
      <c r="S1971" s="236"/>
      <c r="T1971" s="236"/>
      <c r="U1971" s="236"/>
      <c r="V1971" s="236"/>
      <c r="W1971" s="236"/>
      <c r="X1971" s="236"/>
      <c r="Y1971" s="236"/>
      <c r="Z1971" s="236"/>
      <c r="AA1971" s="236"/>
      <c r="AB1971" s="236"/>
      <c r="AC1971" s="236"/>
      <c r="AD1971" s="236"/>
      <c r="AE1971" s="236"/>
      <c r="AF1971" s="236"/>
      <c r="AG1971" s="236"/>
      <c r="AH1971" s="236"/>
      <c r="AI1971" s="236"/>
      <c r="AJ1971" s="236"/>
      <c r="AK1971" s="236"/>
      <c r="AL1971" s="260" t="str">
        <f t="shared" si="250"/>
        <v>нет</v>
      </c>
      <c r="AM1971" s="260" t="str">
        <f t="shared" si="252"/>
        <v>нет</v>
      </c>
      <c r="AN1971" s="260">
        <f t="shared" si="249"/>
        <v>0</v>
      </c>
      <c r="AO1971" s="260" t="e">
        <f t="shared" si="251"/>
        <v>#VALUE!</v>
      </c>
    </row>
    <row r="1972" spans="1:41">
      <c r="A1972" s="264" t="e">
        <f t="shared" si="253"/>
        <v>#VALUE!</v>
      </c>
      <c r="B1972" s="243">
        <v>1969</v>
      </c>
      <c r="C1972" s="244"/>
      <c r="D1972" s="259" t="str">
        <f t="shared" si="246"/>
        <v/>
      </c>
      <c r="E1972" s="236"/>
      <c r="F1972" s="236"/>
      <c r="G1972" s="244"/>
      <c r="H1972" s="259" t="str">
        <f t="shared" si="247"/>
        <v/>
      </c>
      <c r="I1972" s="236"/>
      <c r="J1972" s="236"/>
      <c r="K1972" s="236"/>
      <c r="L1972" s="236"/>
      <c r="M1972" s="311">
        <f t="shared" si="248"/>
        <v>0</v>
      </c>
      <c r="N1972" s="236"/>
      <c r="O1972" s="236"/>
      <c r="P1972" s="236"/>
      <c r="Q1972" s="236"/>
      <c r="R1972" s="236"/>
      <c r="S1972" s="236"/>
      <c r="T1972" s="236"/>
      <c r="U1972" s="236"/>
      <c r="V1972" s="236"/>
      <c r="W1972" s="236"/>
      <c r="X1972" s="236"/>
      <c r="Y1972" s="236"/>
      <c r="Z1972" s="236"/>
      <c r="AA1972" s="236"/>
      <c r="AB1972" s="236"/>
      <c r="AC1972" s="236"/>
      <c r="AD1972" s="236"/>
      <c r="AE1972" s="236"/>
      <c r="AF1972" s="236"/>
      <c r="AG1972" s="236"/>
      <c r="AH1972" s="236"/>
      <c r="AI1972" s="236"/>
      <c r="AJ1972" s="236"/>
      <c r="AK1972" s="236"/>
      <c r="AL1972" s="260" t="str">
        <f t="shared" si="250"/>
        <v>нет</v>
      </c>
      <c r="AM1972" s="260" t="str">
        <f t="shared" si="252"/>
        <v>нет</v>
      </c>
      <c r="AN1972" s="260">
        <f t="shared" si="249"/>
        <v>0</v>
      </c>
      <c r="AO1972" s="260" t="e">
        <f t="shared" si="251"/>
        <v>#VALUE!</v>
      </c>
    </row>
    <row r="1973" spans="1:41">
      <c r="A1973" s="264" t="e">
        <f t="shared" si="253"/>
        <v>#VALUE!</v>
      </c>
      <c r="B1973" s="243">
        <v>1970</v>
      </c>
      <c r="C1973" s="244"/>
      <c r="D1973" s="259" t="str">
        <f t="shared" si="246"/>
        <v/>
      </c>
      <c r="E1973" s="236"/>
      <c r="F1973" s="236"/>
      <c r="G1973" s="244"/>
      <c r="H1973" s="259" t="str">
        <f t="shared" si="247"/>
        <v/>
      </c>
      <c r="I1973" s="236"/>
      <c r="J1973" s="236"/>
      <c r="K1973" s="236"/>
      <c r="L1973" s="236"/>
      <c r="M1973" s="311">
        <f t="shared" si="248"/>
        <v>0</v>
      </c>
      <c r="N1973" s="236"/>
      <c r="O1973" s="236"/>
      <c r="P1973" s="236"/>
      <c r="Q1973" s="236"/>
      <c r="R1973" s="236"/>
      <c r="S1973" s="236"/>
      <c r="T1973" s="236"/>
      <c r="U1973" s="236"/>
      <c r="V1973" s="236"/>
      <c r="W1973" s="236"/>
      <c r="X1973" s="236"/>
      <c r="Y1973" s="236"/>
      <c r="Z1973" s="236"/>
      <c r="AA1973" s="236"/>
      <c r="AB1973" s="236"/>
      <c r="AC1973" s="236"/>
      <c r="AD1973" s="236"/>
      <c r="AE1973" s="236"/>
      <c r="AF1973" s="236"/>
      <c r="AG1973" s="236"/>
      <c r="AH1973" s="236"/>
      <c r="AI1973" s="236"/>
      <c r="AJ1973" s="236"/>
      <c r="AK1973" s="236"/>
      <c r="AL1973" s="260" t="str">
        <f t="shared" si="250"/>
        <v>нет</v>
      </c>
      <c r="AM1973" s="260" t="str">
        <f t="shared" si="252"/>
        <v>нет</v>
      </c>
      <c r="AN1973" s="260">
        <f t="shared" si="249"/>
        <v>0</v>
      </c>
      <c r="AO1973" s="260" t="e">
        <f t="shared" si="251"/>
        <v>#VALUE!</v>
      </c>
    </row>
    <row r="1974" spans="1:41">
      <c r="A1974" s="264" t="e">
        <f t="shared" si="253"/>
        <v>#VALUE!</v>
      </c>
      <c r="B1974" s="243">
        <v>1971</v>
      </c>
      <c r="C1974" s="244"/>
      <c r="D1974" s="259" t="str">
        <f t="shared" si="246"/>
        <v/>
      </c>
      <c r="E1974" s="236"/>
      <c r="F1974" s="236"/>
      <c r="G1974" s="244"/>
      <c r="H1974" s="259" t="str">
        <f t="shared" si="247"/>
        <v/>
      </c>
      <c r="I1974" s="236"/>
      <c r="J1974" s="236"/>
      <c r="K1974" s="236"/>
      <c r="L1974" s="236"/>
      <c r="M1974" s="311">
        <f t="shared" si="248"/>
        <v>0</v>
      </c>
      <c r="N1974" s="236"/>
      <c r="O1974" s="236"/>
      <c r="P1974" s="236"/>
      <c r="Q1974" s="236"/>
      <c r="R1974" s="236"/>
      <c r="S1974" s="236"/>
      <c r="T1974" s="236"/>
      <c r="U1974" s="236"/>
      <c r="V1974" s="236"/>
      <c r="W1974" s="236"/>
      <c r="X1974" s="236"/>
      <c r="Y1974" s="236"/>
      <c r="Z1974" s="236"/>
      <c r="AA1974" s="236"/>
      <c r="AB1974" s="236"/>
      <c r="AC1974" s="236"/>
      <c r="AD1974" s="236"/>
      <c r="AE1974" s="236"/>
      <c r="AF1974" s="236"/>
      <c r="AG1974" s="236"/>
      <c r="AH1974" s="236"/>
      <c r="AI1974" s="236"/>
      <c r="AJ1974" s="236"/>
      <c r="AK1974" s="236"/>
      <c r="AL1974" s="260" t="str">
        <f t="shared" si="250"/>
        <v>нет</v>
      </c>
      <c r="AM1974" s="260" t="str">
        <f t="shared" si="252"/>
        <v>нет</v>
      </c>
      <c r="AN1974" s="260">
        <f t="shared" si="249"/>
        <v>0</v>
      </c>
      <c r="AO1974" s="260" t="e">
        <f t="shared" si="251"/>
        <v>#VALUE!</v>
      </c>
    </row>
    <row r="1975" spans="1:41">
      <c r="A1975" s="264" t="e">
        <f t="shared" si="253"/>
        <v>#VALUE!</v>
      </c>
      <c r="B1975" s="243">
        <v>1972</v>
      </c>
      <c r="C1975" s="244"/>
      <c r="D1975" s="259" t="str">
        <f t="shared" si="246"/>
        <v/>
      </c>
      <c r="E1975" s="236"/>
      <c r="F1975" s="236"/>
      <c r="G1975" s="244"/>
      <c r="H1975" s="259" t="str">
        <f t="shared" si="247"/>
        <v/>
      </c>
      <c r="I1975" s="236"/>
      <c r="J1975" s="236"/>
      <c r="K1975" s="236"/>
      <c r="L1975" s="236"/>
      <c r="M1975" s="311">
        <f t="shared" si="248"/>
        <v>0</v>
      </c>
      <c r="N1975" s="236"/>
      <c r="O1975" s="236"/>
      <c r="P1975" s="236"/>
      <c r="Q1975" s="236"/>
      <c r="R1975" s="236"/>
      <c r="S1975" s="236"/>
      <c r="T1975" s="236"/>
      <c r="U1975" s="236"/>
      <c r="V1975" s="236"/>
      <c r="W1975" s="236"/>
      <c r="X1975" s="236"/>
      <c r="Y1975" s="236"/>
      <c r="Z1975" s="236"/>
      <c r="AA1975" s="236"/>
      <c r="AB1975" s="236"/>
      <c r="AC1975" s="236"/>
      <c r="AD1975" s="236"/>
      <c r="AE1975" s="236"/>
      <c r="AF1975" s="236"/>
      <c r="AG1975" s="236"/>
      <c r="AH1975" s="236"/>
      <c r="AI1975" s="236"/>
      <c r="AJ1975" s="236"/>
      <c r="AK1975" s="236"/>
      <c r="AL1975" s="260" t="str">
        <f t="shared" si="250"/>
        <v>нет</v>
      </c>
      <c r="AM1975" s="260" t="str">
        <f t="shared" si="252"/>
        <v>нет</v>
      </c>
      <c r="AN1975" s="260">
        <f t="shared" si="249"/>
        <v>0</v>
      </c>
      <c r="AO1975" s="260" t="e">
        <f t="shared" si="251"/>
        <v>#VALUE!</v>
      </c>
    </row>
    <row r="1976" spans="1:41">
      <c r="A1976" s="264" t="e">
        <f t="shared" si="253"/>
        <v>#VALUE!</v>
      </c>
      <c r="B1976" s="243">
        <v>1973</v>
      </c>
      <c r="C1976" s="244"/>
      <c r="D1976" s="259" t="str">
        <f t="shared" si="246"/>
        <v/>
      </c>
      <c r="E1976" s="236"/>
      <c r="F1976" s="236"/>
      <c r="G1976" s="244"/>
      <c r="H1976" s="259" t="str">
        <f t="shared" si="247"/>
        <v/>
      </c>
      <c r="I1976" s="236"/>
      <c r="J1976" s="236"/>
      <c r="K1976" s="236"/>
      <c r="L1976" s="236"/>
      <c r="M1976" s="311">
        <f t="shared" si="248"/>
        <v>0</v>
      </c>
      <c r="N1976" s="236"/>
      <c r="O1976" s="236"/>
      <c r="P1976" s="236"/>
      <c r="Q1976" s="236"/>
      <c r="R1976" s="236"/>
      <c r="S1976" s="236"/>
      <c r="T1976" s="236"/>
      <c r="U1976" s="236"/>
      <c r="V1976" s="236"/>
      <c r="W1976" s="236"/>
      <c r="X1976" s="236"/>
      <c r="Y1976" s="236"/>
      <c r="Z1976" s="236"/>
      <c r="AA1976" s="236"/>
      <c r="AB1976" s="236"/>
      <c r="AC1976" s="236"/>
      <c r="AD1976" s="236"/>
      <c r="AE1976" s="236"/>
      <c r="AF1976" s="236"/>
      <c r="AG1976" s="236"/>
      <c r="AH1976" s="236"/>
      <c r="AI1976" s="236"/>
      <c r="AJ1976" s="236"/>
      <c r="AK1976" s="236"/>
      <c r="AL1976" s="260" t="str">
        <f t="shared" si="250"/>
        <v>нет</v>
      </c>
      <c r="AM1976" s="260" t="str">
        <f t="shared" si="252"/>
        <v>нет</v>
      </c>
      <c r="AN1976" s="260">
        <f t="shared" si="249"/>
        <v>0</v>
      </c>
      <c r="AO1976" s="260" t="e">
        <f t="shared" si="251"/>
        <v>#VALUE!</v>
      </c>
    </row>
    <row r="1977" spans="1:41">
      <c r="A1977" s="264" t="e">
        <f t="shared" si="253"/>
        <v>#VALUE!</v>
      </c>
      <c r="B1977" s="243">
        <v>1974</v>
      </c>
      <c r="C1977" s="244"/>
      <c r="D1977" s="259" t="str">
        <f t="shared" si="246"/>
        <v/>
      </c>
      <c r="E1977" s="236"/>
      <c r="F1977" s="236"/>
      <c r="G1977" s="244"/>
      <c r="H1977" s="259" t="str">
        <f t="shared" si="247"/>
        <v/>
      </c>
      <c r="I1977" s="236"/>
      <c r="J1977" s="236"/>
      <c r="K1977" s="236"/>
      <c r="L1977" s="236"/>
      <c r="M1977" s="311">
        <f t="shared" si="248"/>
        <v>0</v>
      </c>
      <c r="N1977" s="236"/>
      <c r="O1977" s="236"/>
      <c r="P1977" s="236"/>
      <c r="Q1977" s="236"/>
      <c r="R1977" s="236"/>
      <c r="S1977" s="236"/>
      <c r="T1977" s="236"/>
      <c r="U1977" s="236"/>
      <c r="V1977" s="236"/>
      <c r="W1977" s="236"/>
      <c r="X1977" s="236"/>
      <c r="Y1977" s="236"/>
      <c r="Z1977" s="236"/>
      <c r="AA1977" s="236"/>
      <c r="AB1977" s="236"/>
      <c r="AC1977" s="236"/>
      <c r="AD1977" s="236"/>
      <c r="AE1977" s="236"/>
      <c r="AF1977" s="236"/>
      <c r="AG1977" s="236"/>
      <c r="AH1977" s="236"/>
      <c r="AI1977" s="236"/>
      <c r="AJ1977" s="236"/>
      <c r="AK1977" s="236"/>
      <c r="AL1977" s="260" t="str">
        <f t="shared" si="250"/>
        <v>нет</v>
      </c>
      <c r="AM1977" s="260" t="str">
        <f t="shared" si="252"/>
        <v>нет</v>
      </c>
      <c r="AN1977" s="260">
        <f t="shared" si="249"/>
        <v>0</v>
      </c>
      <c r="AO1977" s="260" t="e">
        <f t="shared" si="251"/>
        <v>#VALUE!</v>
      </c>
    </row>
    <row r="1978" spans="1:41">
      <c r="A1978" s="264" t="e">
        <f t="shared" si="253"/>
        <v>#VALUE!</v>
      </c>
      <c r="B1978" s="243">
        <v>1975</v>
      </c>
      <c r="C1978" s="244"/>
      <c r="D1978" s="259" t="str">
        <f t="shared" si="246"/>
        <v/>
      </c>
      <c r="E1978" s="236"/>
      <c r="F1978" s="236"/>
      <c r="G1978" s="244"/>
      <c r="H1978" s="259" t="str">
        <f t="shared" si="247"/>
        <v/>
      </c>
      <c r="I1978" s="236"/>
      <c r="J1978" s="236"/>
      <c r="K1978" s="236"/>
      <c r="L1978" s="236"/>
      <c r="M1978" s="311">
        <f t="shared" si="248"/>
        <v>0</v>
      </c>
      <c r="N1978" s="236"/>
      <c r="O1978" s="236"/>
      <c r="P1978" s="236"/>
      <c r="Q1978" s="236"/>
      <c r="R1978" s="236"/>
      <c r="S1978" s="236"/>
      <c r="T1978" s="236"/>
      <c r="U1978" s="236"/>
      <c r="V1978" s="236"/>
      <c r="W1978" s="236"/>
      <c r="X1978" s="236"/>
      <c r="Y1978" s="236"/>
      <c r="Z1978" s="236"/>
      <c r="AA1978" s="236"/>
      <c r="AB1978" s="236"/>
      <c r="AC1978" s="236"/>
      <c r="AD1978" s="236"/>
      <c r="AE1978" s="236"/>
      <c r="AF1978" s="236"/>
      <c r="AG1978" s="236"/>
      <c r="AH1978" s="236"/>
      <c r="AI1978" s="236"/>
      <c r="AJ1978" s="236"/>
      <c r="AK1978" s="236"/>
      <c r="AL1978" s="260" t="str">
        <f t="shared" si="250"/>
        <v>нет</v>
      </c>
      <c r="AM1978" s="260" t="str">
        <f t="shared" si="252"/>
        <v>нет</v>
      </c>
      <c r="AN1978" s="260">
        <f t="shared" si="249"/>
        <v>0</v>
      </c>
      <c r="AO1978" s="260" t="e">
        <f t="shared" si="251"/>
        <v>#VALUE!</v>
      </c>
    </row>
    <row r="1979" spans="1:41">
      <c r="A1979" s="264" t="e">
        <f t="shared" si="253"/>
        <v>#VALUE!</v>
      </c>
      <c r="B1979" s="243">
        <v>1976</v>
      </c>
      <c r="C1979" s="244"/>
      <c r="D1979" s="259" t="str">
        <f t="shared" si="246"/>
        <v/>
      </c>
      <c r="E1979" s="236"/>
      <c r="F1979" s="236"/>
      <c r="G1979" s="244"/>
      <c r="H1979" s="259" t="str">
        <f t="shared" si="247"/>
        <v/>
      </c>
      <c r="I1979" s="236"/>
      <c r="J1979" s="236"/>
      <c r="K1979" s="236"/>
      <c r="L1979" s="236"/>
      <c r="M1979" s="311">
        <f t="shared" si="248"/>
        <v>0</v>
      </c>
      <c r="N1979" s="236"/>
      <c r="O1979" s="236"/>
      <c r="P1979" s="236"/>
      <c r="Q1979" s="236"/>
      <c r="R1979" s="236"/>
      <c r="S1979" s="236"/>
      <c r="T1979" s="236"/>
      <c r="U1979" s="236"/>
      <c r="V1979" s="236"/>
      <c r="W1979" s="236"/>
      <c r="X1979" s="236"/>
      <c r="Y1979" s="236"/>
      <c r="Z1979" s="236"/>
      <c r="AA1979" s="236"/>
      <c r="AB1979" s="236"/>
      <c r="AC1979" s="236"/>
      <c r="AD1979" s="236"/>
      <c r="AE1979" s="236"/>
      <c r="AF1979" s="236"/>
      <c r="AG1979" s="236"/>
      <c r="AH1979" s="236"/>
      <c r="AI1979" s="236"/>
      <c r="AJ1979" s="236"/>
      <c r="AK1979" s="236"/>
      <c r="AL1979" s="260" t="str">
        <f t="shared" si="250"/>
        <v>нет</v>
      </c>
      <c r="AM1979" s="260" t="str">
        <f t="shared" si="252"/>
        <v>нет</v>
      </c>
      <c r="AN1979" s="260">
        <f t="shared" si="249"/>
        <v>0</v>
      </c>
      <c r="AO1979" s="260" t="e">
        <f t="shared" si="251"/>
        <v>#VALUE!</v>
      </c>
    </row>
    <row r="1980" spans="1:41">
      <c r="A1980" s="264" t="e">
        <f t="shared" si="253"/>
        <v>#VALUE!</v>
      </c>
      <c r="B1980" s="243">
        <v>1977</v>
      </c>
      <c r="C1980" s="244"/>
      <c r="D1980" s="259" t="str">
        <f t="shared" si="246"/>
        <v/>
      </c>
      <c r="E1980" s="236"/>
      <c r="F1980" s="236"/>
      <c r="G1980" s="244"/>
      <c r="H1980" s="259" t="str">
        <f t="shared" si="247"/>
        <v/>
      </c>
      <c r="I1980" s="236"/>
      <c r="J1980" s="236"/>
      <c r="K1980" s="236"/>
      <c r="L1980" s="236"/>
      <c r="M1980" s="311">
        <f t="shared" si="248"/>
        <v>0</v>
      </c>
      <c r="N1980" s="236"/>
      <c r="O1980" s="236"/>
      <c r="P1980" s="236"/>
      <c r="Q1980" s="236"/>
      <c r="R1980" s="236"/>
      <c r="S1980" s="236"/>
      <c r="T1980" s="236"/>
      <c r="U1980" s="236"/>
      <c r="V1980" s="236"/>
      <c r="W1980" s="236"/>
      <c r="X1980" s="236"/>
      <c r="Y1980" s="236"/>
      <c r="Z1980" s="236"/>
      <c r="AA1980" s="236"/>
      <c r="AB1980" s="236"/>
      <c r="AC1980" s="236"/>
      <c r="AD1980" s="236"/>
      <c r="AE1980" s="236"/>
      <c r="AF1980" s="236"/>
      <c r="AG1980" s="236"/>
      <c r="AH1980" s="236"/>
      <c r="AI1980" s="236"/>
      <c r="AJ1980" s="236"/>
      <c r="AK1980" s="236"/>
      <c r="AL1980" s="260" t="str">
        <f t="shared" si="250"/>
        <v>нет</v>
      </c>
      <c r="AM1980" s="260" t="str">
        <f t="shared" si="252"/>
        <v>нет</v>
      </c>
      <c r="AN1980" s="260">
        <f t="shared" si="249"/>
        <v>0</v>
      </c>
      <c r="AO1980" s="260" t="e">
        <f t="shared" si="251"/>
        <v>#VALUE!</v>
      </c>
    </row>
    <row r="1981" spans="1:41">
      <c r="A1981" s="264" t="e">
        <f t="shared" si="253"/>
        <v>#VALUE!</v>
      </c>
      <c r="B1981" s="243">
        <v>1978</v>
      </c>
      <c r="C1981" s="244"/>
      <c r="D1981" s="259" t="str">
        <f t="shared" si="246"/>
        <v/>
      </c>
      <c r="E1981" s="236"/>
      <c r="F1981" s="236"/>
      <c r="G1981" s="244"/>
      <c r="H1981" s="259" t="str">
        <f t="shared" si="247"/>
        <v/>
      </c>
      <c r="I1981" s="236"/>
      <c r="J1981" s="236"/>
      <c r="K1981" s="236"/>
      <c r="L1981" s="236"/>
      <c r="M1981" s="311">
        <f t="shared" si="248"/>
        <v>0</v>
      </c>
      <c r="N1981" s="236"/>
      <c r="O1981" s="236"/>
      <c r="P1981" s="236"/>
      <c r="Q1981" s="236"/>
      <c r="R1981" s="236"/>
      <c r="S1981" s="236"/>
      <c r="T1981" s="236"/>
      <c r="U1981" s="236"/>
      <c r="V1981" s="236"/>
      <c r="W1981" s="236"/>
      <c r="X1981" s="236"/>
      <c r="Y1981" s="236"/>
      <c r="Z1981" s="236"/>
      <c r="AA1981" s="236"/>
      <c r="AB1981" s="236"/>
      <c r="AC1981" s="236"/>
      <c r="AD1981" s="236"/>
      <c r="AE1981" s="236"/>
      <c r="AF1981" s="236"/>
      <c r="AG1981" s="236"/>
      <c r="AH1981" s="236"/>
      <c r="AI1981" s="236"/>
      <c r="AJ1981" s="236"/>
      <c r="AK1981" s="236"/>
      <c r="AL1981" s="260" t="str">
        <f t="shared" si="250"/>
        <v>нет</v>
      </c>
      <c r="AM1981" s="260" t="str">
        <f t="shared" si="252"/>
        <v>нет</v>
      </c>
      <c r="AN1981" s="260">
        <f t="shared" si="249"/>
        <v>0</v>
      </c>
      <c r="AO1981" s="260" t="e">
        <f t="shared" si="251"/>
        <v>#VALUE!</v>
      </c>
    </row>
    <row r="1982" spans="1:41">
      <c r="A1982" s="264" t="e">
        <f t="shared" si="253"/>
        <v>#VALUE!</v>
      </c>
      <c r="B1982" s="243">
        <v>1979</v>
      </c>
      <c r="C1982" s="244"/>
      <c r="D1982" s="259" t="str">
        <f t="shared" si="246"/>
        <v/>
      </c>
      <c r="E1982" s="236"/>
      <c r="F1982" s="236"/>
      <c r="G1982" s="244"/>
      <c r="H1982" s="259" t="str">
        <f t="shared" si="247"/>
        <v/>
      </c>
      <c r="I1982" s="236"/>
      <c r="J1982" s="236"/>
      <c r="K1982" s="236"/>
      <c r="L1982" s="236"/>
      <c r="M1982" s="311">
        <f t="shared" si="248"/>
        <v>0</v>
      </c>
      <c r="N1982" s="236"/>
      <c r="O1982" s="236"/>
      <c r="P1982" s="236"/>
      <c r="Q1982" s="236"/>
      <c r="R1982" s="236"/>
      <c r="S1982" s="236"/>
      <c r="T1982" s="236"/>
      <c r="U1982" s="236"/>
      <c r="V1982" s="236"/>
      <c r="W1982" s="236"/>
      <c r="X1982" s="236"/>
      <c r="Y1982" s="236"/>
      <c r="Z1982" s="236"/>
      <c r="AA1982" s="236"/>
      <c r="AB1982" s="236"/>
      <c r="AC1982" s="236"/>
      <c r="AD1982" s="236"/>
      <c r="AE1982" s="236"/>
      <c r="AF1982" s="236"/>
      <c r="AG1982" s="236"/>
      <c r="AH1982" s="236"/>
      <c r="AI1982" s="236"/>
      <c r="AJ1982" s="236"/>
      <c r="AK1982" s="236"/>
      <c r="AL1982" s="260" t="str">
        <f t="shared" si="250"/>
        <v>нет</v>
      </c>
      <c r="AM1982" s="260" t="str">
        <f t="shared" si="252"/>
        <v>нет</v>
      </c>
      <c r="AN1982" s="260">
        <f t="shared" si="249"/>
        <v>0</v>
      </c>
      <c r="AO1982" s="260" t="e">
        <f t="shared" si="251"/>
        <v>#VALUE!</v>
      </c>
    </row>
    <row r="1983" spans="1:41">
      <c r="A1983" s="264" t="e">
        <f t="shared" si="253"/>
        <v>#VALUE!</v>
      </c>
      <c r="B1983" s="243">
        <v>1980</v>
      </c>
      <c r="C1983" s="244"/>
      <c r="D1983" s="259" t="str">
        <f t="shared" ref="D1983:D2046" si="254">IFERROR(VLOOKUP(C1983,msu,2,0),"")</f>
        <v/>
      </c>
      <c r="E1983" s="236"/>
      <c r="F1983" s="236"/>
      <c r="G1983" s="244"/>
      <c r="H1983" s="259" t="str">
        <f t="shared" ref="H1983:H2046" si="255">IFERROR(VLOOKUP(G1983,oo,2,0),"")</f>
        <v/>
      </c>
      <c r="I1983" s="236"/>
      <c r="J1983" s="236"/>
      <c r="K1983" s="236"/>
      <c r="L1983" s="236"/>
      <c r="M1983" s="311">
        <f t="shared" ref="M1983:M2046" si="256">COUNTA(N1983:AK1983)</f>
        <v>0</v>
      </c>
      <c r="N1983" s="236"/>
      <c r="O1983" s="236"/>
      <c r="P1983" s="236"/>
      <c r="Q1983" s="236"/>
      <c r="R1983" s="236"/>
      <c r="S1983" s="236"/>
      <c r="T1983" s="236"/>
      <c r="U1983" s="236"/>
      <c r="V1983" s="236"/>
      <c r="W1983" s="236"/>
      <c r="X1983" s="236"/>
      <c r="Y1983" s="236"/>
      <c r="Z1983" s="236"/>
      <c r="AA1983" s="236"/>
      <c r="AB1983" s="236"/>
      <c r="AC1983" s="236"/>
      <c r="AD1983" s="236"/>
      <c r="AE1983" s="236"/>
      <c r="AF1983" s="236"/>
      <c r="AG1983" s="236"/>
      <c r="AH1983" s="236"/>
      <c r="AI1983" s="236"/>
      <c r="AJ1983" s="236"/>
      <c r="AK1983" s="236"/>
      <c r="AL1983" s="260" t="str">
        <f t="shared" si="250"/>
        <v>нет</v>
      </c>
      <c r="AM1983" s="260" t="str">
        <f t="shared" si="252"/>
        <v>нет</v>
      </c>
      <c r="AN1983" s="260">
        <f t="shared" ref="AN1983:AN2046" si="257">COUNTIF(N1983:AK1983,"призер")+COUNTIF(N1983:AK1983,"победитель")</f>
        <v>0</v>
      </c>
      <c r="AO1983" s="260" t="e">
        <f t="shared" si="251"/>
        <v>#VALUE!</v>
      </c>
    </row>
    <row r="1984" spans="1:41">
      <c r="A1984" s="264" t="e">
        <f t="shared" si="253"/>
        <v>#VALUE!</v>
      </c>
      <c r="B1984" s="243">
        <v>1981</v>
      </c>
      <c r="C1984" s="244"/>
      <c r="D1984" s="259" t="str">
        <f t="shared" si="254"/>
        <v/>
      </c>
      <c r="E1984" s="236"/>
      <c r="F1984" s="236"/>
      <c r="G1984" s="244"/>
      <c r="H1984" s="259" t="str">
        <f t="shared" si="255"/>
        <v/>
      </c>
      <c r="I1984" s="236"/>
      <c r="J1984" s="236"/>
      <c r="K1984" s="236"/>
      <c r="L1984" s="236"/>
      <c r="M1984" s="311">
        <f t="shared" si="256"/>
        <v>0</v>
      </c>
      <c r="N1984" s="236"/>
      <c r="O1984" s="236"/>
      <c r="P1984" s="236"/>
      <c r="Q1984" s="236"/>
      <c r="R1984" s="236"/>
      <c r="S1984" s="236"/>
      <c r="T1984" s="236"/>
      <c r="U1984" s="236"/>
      <c r="V1984" s="236"/>
      <c r="W1984" s="236"/>
      <c r="X1984" s="236"/>
      <c r="Y1984" s="236"/>
      <c r="Z1984" s="236"/>
      <c r="AA1984" s="236"/>
      <c r="AB1984" s="236"/>
      <c r="AC1984" s="236"/>
      <c r="AD1984" s="236"/>
      <c r="AE1984" s="236"/>
      <c r="AF1984" s="236"/>
      <c r="AG1984" s="236"/>
      <c r="AH1984" s="236"/>
      <c r="AI1984" s="236"/>
      <c r="AJ1984" s="236"/>
      <c r="AK1984" s="236"/>
      <c r="AL1984" s="260" t="str">
        <f t="shared" si="250"/>
        <v>нет</v>
      </c>
      <c r="AM1984" s="260" t="str">
        <f t="shared" si="252"/>
        <v>нет</v>
      </c>
      <c r="AN1984" s="260">
        <f t="shared" si="257"/>
        <v>0</v>
      </c>
      <c r="AO1984" s="260" t="e">
        <f t="shared" si="251"/>
        <v>#VALUE!</v>
      </c>
    </row>
    <row r="1985" spans="1:41">
      <c r="A1985" s="264" t="e">
        <f t="shared" si="253"/>
        <v>#VALUE!</v>
      </c>
      <c r="B1985" s="243">
        <v>1982</v>
      </c>
      <c r="C1985" s="244"/>
      <c r="D1985" s="259" t="str">
        <f t="shared" si="254"/>
        <v/>
      </c>
      <c r="E1985" s="236"/>
      <c r="F1985" s="236"/>
      <c r="G1985" s="244"/>
      <c r="H1985" s="259" t="str">
        <f t="shared" si="255"/>
        <v/>
      </c>
      <c r="I1985" s="236"/>
      <c r="J1985" s="236"/>
      <c r="K1985" s="236"/>
      <c r="L1985" s="236"/>
      <c r="M1985" s="311">
        <f t="shared" si="256"/>
        <v>0</v>
      </c>
      <c r="N1985" s="236"/>
      <c r="O1985" s="236"/>
      <c r="P1985" s="236"/>
      <c r="Q1985" s="236"/>
      <c r="R1985" s="236"/>
      <c r="S1985" s="236"/>
      <c r="T1985" s="236"/>
      <c r="U1985" s="236"/>
      <c r="V1985" s="236"/>
      <c r="W1985" s="236"/>
      <c r="X1985" s="236"/>
      <c r="Y1985" s="236"/>
      <c r="Z1985" s="236"/>
      <c r="AA1985" s="236"/>
      <c r="AB1985" s="236"/>
      <c r="AC1985" s="236"/>
      <c r="AD1985" s="236"/>
      <c r="AE1985" s="236"/>
      <c r="AF1985" s="236"/>
      <c r="AG1985" s="236"/>
      <c r="AH1985" s="236"/>
      <c r="AI1985" s="236"/>
      <c r="AJ1985" s="236"/>
      <c r="AK1985" s="236"/>
      <c r="AL1985" s="260" t="str">
        <f t="shared" si="250"/>
        <v>нет</v>
      </c>
      <c r="AM1985" s="260" t="str">
        <f t="shared" si="252"/>
        <v>нет</v>
      </c>
      <c r="AN1985" s="260">
        <f t="shared" si="257"/>
        <v>0</v>
      </c>
      <c r="AO1985" s="260" t="e">
        <f t="shared" si="251"/>
        <v>#VALUE!</v>
      </c>
    </row>
    <row r="1986" spans="1:41">
      <c r="A1986" s="264" t="e">
        <f t="shared" si="253"/>
        <v>#VALUE!</v>
      </c>
      <c r="B1986" s="243">
        <v>1983</v>
      </c>
      <c r="C1986" s="244"/>
      <c r="D1986" s="259" t="str">
        <f t="shared" si="254"/>
        <v/>
      </c>
      <c r="E1986" s="236"/>
      <c r="F1986" s="236"/>
      <c r="G1986" s="244"/>
      <c r="H1986" s="259" t="str">
        <f t="shared" si="255"/>
        <v/>
      </c>
      <c r="I1986" s="236"/>
      <c r="J1986" s="236"/>
      <c r="K1986" s="236"/>
      <c r="L1986" s="236"/>
      <c r="M1986" s="311">
        <f t="shared" si="256"/>
        <v>0</v>
      </c>
      <c r="N1986" s="236"/>
      <c r="O1986" s="236"/>
      <c r="P1986" s="236"/>
      <c r="Q1986" s="236"/>
      <c r="R1986" s="236"/>
      <c r="S1986" s="236"/>
      <c r="T1986" s="236"/>
      <c r="U1986" s="236"/>
      <c r="V1986" s="236"/>
      <c r="W1986" s="236"/>
      <c r="X1986" s="236"/>
      <c r="Y1986" s="236"/>
      <c r="Z1986" s="236"/>
      <c r="AA1986" s="236"/>
      <c r="AB1986" s="236"/>
      <c r="AC1986" s="236"/>
      <c r="AD1986" s="236"/>
      <c r="AE1986" s="236"/>
      <c r="AF1986" s="236"/>
      <c r="AG1986" s="236"/>
      <c r="AH1986" s="236"/>
      <c r="AI1986" s="236"/>
      <c r="AJ1986" s="236"/>
      <c r="AK1986" s="236"/>
      <c r="AL1986" s="260" t="str">
        <f t="shared" si="250"/>
        <v>нет</v>
      </c>
      <c r="AM1986" s="260" t="str">
        <f t="shared" si="252"/>
        <v>нет</v>
      </c>
      <c r="AN1986" s="260">
        <f t="shared" si="257"/>
        <v>0</v>
      </c>
      <c r="AO1986" s="260" t="e">
        <f t="shared" si="251"/>
        <v>#VALUE!</v>
      </c>
    </row>
    <row r="1987" spans="1:41">
      <c r="A1987" s="264" t="e">
        <f t="shared" si="253"/>
        <v>#VALUE!</v>
      </c>
      <c r="B1987" s="243">
        <v>1984</v>
      </c>
      <c r="C1987" s="244"/>
      <c r="D1987" s="259" t="str">
        <f t="shared" si="254"/>
        <v/>
      </c>
      <c r="E1987" s="236"/>
      <c r="F1987" s="236"/>
      <c r="G1987" s="244"/>
      <c r="H1987" s="259" t="str">
        <f t="shared" si="255"/>
        <v/>
      </c>
      <c r="I1987" s="236"/>
      <c r="J1987" s="236"/>
      <c r="K1987" s="236"/>
      <c r="L1987" s="236"/>
      <c r="M1987" s="311">
        <f t="shared" si="256"/>
        <v>0</v>
      </c>
      <c r="N1987" s="236"/>
      <c r="O1987" s="236"/>
      <c r="P1987" s="236"/>
      <c r="Q1987" s="236"/>
      <c r="R1987" s="236"/>
      <c r="S1987" s="236"/>
      <c r="T1987" s="236"/>
      <c r="U1987" s="236"/>
      <c r="V1987" s="236"/>
      <c r="W1987" s="236"/>
      <c r="X1987" s="236"/>
      <c r="Y1987" s="236"/>
      <c r="Z1987" s="236"/>
      <c r="AA1987" s="236"/>
      <c r="AB1987" s="236"/>
      <c r="AC1987" s="236"/>
      <c r="AD1987" s="236"/>
      <c r="AE1987" s="236"/>
      <c r="AF1987" s="236"/>
      <c r="AG1987" s="236"/>
      <c r="AH1987" s="236"/>
      <c r="AI1987" s="236"/>
      <c r="AJ1987" s="236"/>
      <c r="AK1987" s="236"/>
      <c r="AL1987" s="260" t="str">
        <f t="shared" si="250"/>
        <v>нет</v>
      </c>
      <c r="AM1987" s="260" t="str">
        <f t="shared" si="252"/>
        <v>нет</v>
      </c>
      <c r="AN1987" s="260">
        <f t="shared" si="257"/>
        <v>0</v>
      </c>
      <c r="AO1987" s="260" t="e">
        <f t="shared" si="251"/>
        <v>#VALUE!</v>
      </c>
    </row>
    <row r="1988" spans="1:41">
      <c r="A1988" s="264" t="e">
        <f t="shared" si="253"/>
        <v>#VALUE!</v>
      </c>
      <c r="B1988" s="243">
        <v>1985</v>
      </c>
      <c r="C1988" s="244"/>
      <c r="D1988" s="259" t="str">
        <f t="shared" si="254"/>
        <v/>
      </c>
      <c r="E1988" s="236"/>
      <c r="F1988" s="236"/>
      <c r="G1988" s="244"/>
      <c r="H1988" s="259" t="str">
        <f t="shared" si="255"/>
        <v/>
      </c>
      <c r="I1988" s="236"/>
      <c r="J1988" s="236"/>
      <c r="K1988" s="236"/>
      <c r="L1988" s="236"/>
      <c r="M1988" s="311">
        <f t="shared" si="256"/>
        <v>0</v>
      </c>
      <c r="N1988" s="236"/>
      <c r="O1988" s="236"/>
      <c r="P1988" s="236"/>
      <c r="Q1988" s="236"/>
      <c r="R1988" s="236"/>
      <c r="S1988" s="236"/>
      <c r="T1988" s="236"/>
      <c r="U1988" s="236"/>
      <c r="V1988" s="236"/>
      <c r="W1988" s="236"/>
      <c r="X1988" s="236"/>
      <c r="Y1988" s="236"/>
      <c r="Z1988" s="236"/>
      <c r="AA1988" s="236"/>
      <c r="AB1988" s="236"/>
      <c r="AC1988" s="236"/>
      <c r="AD1988" s="236"/>
      <c r="AE1988" s="236"/>
      <c r="AF1988" s="236"/>
      <c r="AG1988" s="236"/>
      <c r="AH1988" s="236"/>
      <c r="AI1988" s="236"/>
      <c r="AJ1988" s="236"/>
      <c r="AK1988" s="236"/>
      <c r="AL1988" s="260" t="str">
        <f t="shared" si="250"/>
        <v>нет</v>
      </c>
      <c r="AM1988" s="260" t="str">
        <f t="shared" si="252"/>
        <v>нет</v>
      </c>
      <c r="AN1988" s="260">
        <f t="shared" si="257"/>
        <v>0</v>
      </c>
      <c r="AO1988" s="260" t="e">
        <f t="shared" si="251"/>
        <v>#VALUE!</v>
      </c>
    </row>
    <row r="1989" spans="1:41">
      <c r="A1989" s="264" t="e">
        <f t="shared" si="253"/>
        <v>#VALUE!</v>
      </c>
      <c r="B1989" s="243">
        <v>1986</v>
      </c>
      <c r="C1989" s="244"/>
      <c r="D1989" s="259" t="str">
        <f t="shared" si="254"/>
        <v/>
      </c>
      <c r="E1989" s="236"/>
      <c r="F1989" s="236"/>
      <c r="G1989" s="244"/>
      <c r="H1989" s="259" t="str">
        <f t="shared" si="255"/>
        <v/>
      </c>
      <c r="I1989" s="236"/>
      <c r="J1989" s="236"/>
      <c r="K1989" s="236"/>
      <c r="L1989" s="236"/>
      <c r="M1989" s="311">
        <f t="shared" si="256"/>
        <v>0</v>
      </c>
      <c r="N1989" s="236"/>
      <c r="O1989" s="236"/>
      <c r="P1989" s="236"/>
      <c r="Q1989" s="236"/>
      <c r="R1989" s="236"/>
      <c r="S1989" s="236"/>
      <c r="T1989" s="236"/>
      <c r="U1989" s="236"/>
      <c r="V1989" s="236"/>
      <c r="W1989" s="236"/>
      <c r="X1989" s="236"/>
      <c r="Y1989" s="236"/>
      <c r="Z1989" s="236"/>
      <c r="AA1989" s="236"/>
      <c r="AB1989" s="236"/>
      <c r="AC1989" s="236"/>
      <c r="AD1989" s="236"/>
      <c r="AE1989" s="236"/>
      <c r="AF1989" s="236"/>
      <c r="AG1989" s="236"/>
      <c r="AH1989" s="236"/>
      <c r="AI1989" s="236"/>
      <c r="AJ1989" s="236"/>
      <c r="AK1989" s="236"/>
      <c r="AL1989" s="260" t="str">
        <f t="shared" ref="AL1989:AL2052" si="258">IF($I1989&lt;5,"нет",IF($I1989&gt;9,"нет","да"))</f>
        <v>нет</v>
      </c>
      <c r="AM1989" s="260" t="str">
        <f t="shared" si="252"/>
        <v>нет</v>
      </c>
      <c r="AN1989" s="260">
        <f t="shared" si="257"/>
        <v>0</v>
      </c>
      <c r="AO1989" s="260" t="e">
        <f t="shared" ref="AO1989:AO2052" si="259">IF(LEN(G1989)=5,LEFT(G1989,1)+100,LEFT(G1989,2)+100)</f>
        <v>#VALUE!</v>
      </c>
    </row>
    <row r="1990" spans="1:41">
      <c r="A1990" s="264" t="e">
        <f t="shared" si="253"/>
        <v>#VALUE!</v>
      </c>
      <c r="B1990" s="243">
        <v>1987</v>
      </c>
      <c r="C1990" s="244"/>
      <c r="D1990" s="259" t="str">
        <f t="shared" si="254"/>
        <v/>
      </c>
      <c r="E1990" s="236"/>
      <c r="F1990" s="236"/>
      <c r="G1990" s="244"/>
      <c r="H1990" s="259" t="str">
        <f t="shared" si="255"/>
        <v/>
      </c>
      <c r="I1990" s="236"/>
      <c r="J1990" s="236"/>
      <c r="K1990" s="236"/>
      <c r="L1990" s="236"/>
      <c r="M1990" s="311">
        <f t="shared" si="256"/>
        <v>0</v>
      </c>
      <c r="N1990" s="236"/>
      <c r="O1990" s="236"/>
      <c r="P1990" s="236"/>
      <c r="Q1990" s="236"/>
      <c r="R1990" s="236"/>
      <c r="S1990" s="236"/>
      <c r="T1990" s="236"/>
      <c r="U1990" s="236"/>
      <c r="V1990" s="236"/>
      <c r="W1990" s="236"/>
      <c r="X1990" s="236"/>
      <c r="Y1990" s="236"/>
      <c r="Z1990" s="236"/>
      <c r="AA1990" s="236"/>
      <c r="AB1990" s="236"/>
      <c r="AC1990" s="236"/>
      <c r="AD1990" s="236"/>
      <c r="AE1990" s="236"/>
      <c r="AF1990" s="236"/>
      <c r="AG1990" s="236"/>
      <c r="AH1990" s="236"/>
      <c r="AI1990" s="236"/>
      <c r="AJ1990" s="236"/>
      <c r="AK1990" s="236"/>
      <c r="AL1990" s="260" t="str">
        <f t="shared" si="258"/>
        <v>нет</v>
      </c>
      <c r="AM1990" s="260" t="str">
        <f t="shared" ref="AM1990:AM2053" si="260">IF($I1990&lt;=9,"нет","да")</f>
        <v>нет</v>
      </c>
      <c r="AN1990" s="260">
        <f t="shared" si="257"/>
        <v>0</v>
      </c>
      <c r="AO1990" s="260" t="e">
        <f t="shared" si="259"/>
        <v>#VALUE!</v>
      </c>
    </row>
    <row r="1991" spans="1:41">
      <c r="A1991" s="264" t="e">
        <f t="shared" si="253"/>
        <v>#VALUE!</v>
      </c>
      <c r="B1991" s="243">
        <v>1988</v>
      </c>
      <c r="C1991" s="244"/>
      <c r="D1991" s="259" t="str">
        <f t="shared" si="254"/>
        <v/>
      </c>
      <c r="E1991" s="236"/>
      <c r="F1991" s="236"/>
      <c r="G1991" s="244"/>
      <c r="H1991" s="259" t="str">
        <f t="shared" si="255"/>
        <v/>
      </c>
      <c r="I1991" s="236"/>
      <c r="J1991" s="236"/>
      <c r="K1991" s="236"/>
      <c r="L1991" s="236"/>
      <c r="M1991" s="311">
        <f t="shared" si="256"/>
        <v>0</v>
      </c>
      <c r="N1991" s="236"/>
      <c r="O1991" s="236"/>
      <c r="P1991" s="236"/>
      <c r="Q1991" s="236"/>
      <c r="R1991" s="236"/>
      <c r="S1991" s="236"/>
      <c r="T1991" s="236"/>
      <c r="U1991" s="236"/>
      <c r="V1991" s="236"/>
      <c r="W1991" s="236"/>
      <c r="X1991" s="236"/>
      <c r="Y1991" s="236"/>
      <c r="Z1991" s="236"/>
      <c r="AA1991" s="236"/>
      <c r="AB1991" s="236"/>
      <c r="AC1991" s="236"/>
      <c r="AD1991" s="236"/>
      <c r="AE1991" s="236"/>
      <c r="AF1991" s="236"/>
      <c r="AG1991" s="236"/>
      <c r="AH1991" s="236"/>
      <c r="AI1991" s="236"/>
      <c r="AJ1991" s="236"/>
      <c r="AK1991" s="236"/>
      <c r="AL1991" s="260" t="str">
        <f t="shared" si="258"/>
        <v>нет</v>
      </c>
      <c r="AM1991" s="260" t="str">
        <f t="shared" si="260"/>
        <v>нет</v>
      </c>
      <c r="AN1991" s="260">
        <f t="shared" si="257"/>
        <v>0</v>
      </c>
      <c r="AO1991" s="260" t="e">
        <f t="shared" si="259"/>
        <v>#VALUE!</v>
      </c>
    </row>
    <row r="1992" spans="1:41">
      <c r="A1992" s="264" t="e">
        <f t="shared" ref="A1992:A2055" si="261">IF($AO1992=$C1992, "Код_ОО+МСУ_верно", "Требуется проверка кода ОО или МСУ, кроме 101, 102,103")</f>
        <v>#VALUE!</v>
      </c>
      <c r="B1992" s="243">
        <v>1989</v>
      </c>
      <c r="C1992" s="244"/>
      <c r="D1992" s="259" t="str">
        <f t="shared" si="254"/>
        <v/>
      </c>
      <c r="E1992" s="236"/>
      <c r="F1992" s="236"/>
      <c r="G1992" s="244"/>
      <c r="H1992" s="259" t="str">
        <f t="shared" si="255"/>
        <v/>
      </c>
      <c r="I1992" s="236"/>
      <c r="J1992" s="236"/>
      <c r="K1992" s="236"/>
      <c r="L1992" s="236"/>
      <c r="M1992" s="311">
        <f t="shared" si="256"/>
        <v>0</v>
      </c>
      <c r="N1992" s="236"/>
      <c r="O1992" s="236"/>
      <c r="P1992" s="236"/>
      <c r="Q1992" s="236"/>
      <c r="R1992" s="236"/>
      <c r="S1992" s="236"/>
      <c r="T1992" s="236"/>
      <c r="U1992" s="236"/>
      <c r="V1992" s="236"/>
      <c r="W1992" s="236"/>
      <c r="X1992" s="236"/>
      <c r="Y1992" s="236"/>
      <c r="Z1992" s="236"/>
      <c r="AA1992" s="236"/>
      <c r="AB1992" s="236"/>
      <c r="AC1992" s="236"/>
      <c r="AD1992" s="236"/>
      <c r="AE1992" s="236"/>
      <c r="AF1992" s="236"/>
      <c r="AG1992" s="236"/>
      <c r="AH1992" s="236"/>
      <c r="AI1992" s="236"/>
      <c r="AJ1992" s="236"/>
      <c r="AK1992" s="236"/>
      <c r="AL1992" s="260" t="str">
        <f t="shared" si="258"/>
        <v>нет</v>
      </c>
      <c r="AM1992" s="260" t="str">
        <f t="shared" si="260"/>
        <v>нет</v>
      </c>
      <c r="AN1992" s="260">
        <f t="shared" si="257"/>
        <v>0</v>
      </c>
      <c r="AO1992" s="260" t="e">
        <f t="shared" si="259"/>
        <v>#VALUE!</v>
      </c>
    </row>
    <row r="1993" spans="1:41">
      <c r="A1993" s="264" t="e">
        <f t="shared" si="261"/>
        <v>#VALUE!</v>
      </c>
      <c r="B1993" s="243">
        <v>1990</v>
      </c>
      <c r="C1993" s="244"/>
      <c r="D1993" s="259" t="str">
        <f t="shared" si="254"/>
        <v/>
      </c>
      <c r="E1993" s="236"/>
      <c r="F1993" s="236"/>
      <c r="G1993" s="244"/>
      <c r="H1993" s="259" t="str">
        <f t="shared" si="255"/>
        <v/>
      </c>
      <c r="I1993" s="236"/>
      <c r="J1993" s="236"/>
      <c r="K1993" s="236"/>
      <c r="L1993" s="236"/>
      <c r="M1993" s="311">
        <f t="shared" si="256"/>
        <v>0</v>
      </c>
      <c r="N1993" s="236"/>
      <c r="O1993" s="236"/>
      <c r="P1993" s="236"/>
      <c r="Q1993" s="236"/>
      <c r="R1993" s="236"/>
      <c r="S1993" s="236"/>
      <c r="T1993" s="236"/>
      <c r="U1993" s="236"/>
      <c r="V1993" s="236"/>
      <c r="W1993" s="236"/>
      <c r="X1993" s="236"/>
      <c r="Y1993" s="236"/>
      <c r="Z1993" s="236"/>
      <c r="AA1993" s="236"/>
      <c r="AB1993" s="236"/>
      <c r="AC1993" s="236"/>
      <c r="AD1993" s="236"/>
      <c r="AE1993" s="236"/>
      <c r="AF1993" s="236"/>
      <c r="AG1993" s="236"/>
      <c r="AH1993" s="236"/>
      <c r="AI1993" s="236"/>
      <c r="AJ1993" s="236"/>
      <c r="AK1993" s="236"/>
      <c r="AL1993" s="260" t="str">
        <f t="shared" si="258"/>
        <v>нет</v>
      </c>
      <c r="AM1993" s="260" t="str">
        <f t="shared" si="260"/>
        <v>нет</v>
      </c>
      <c r="AN1993" s="260">
        <f t="shared" si="257"/>
        <v>0</v>
      </c>
      <c r="AO1993" s="260" t="e">
        <f t="shared" si="259"/>
        <v>#VALUE!</v>
      </c>
    </row>
    <row r="1994" spans="1:41">
      <c r="A1994" s="264" t="e">
        <f t="shared" si="261"/>
        <v>#VALUE!</v>
      </c>
      <c r="B1994" s="243">
        <v>1991</v>
      </c>
      <c r="C1994" s="244"/>
      <c r="D1994" s="259" t="str">
        <f t="shared" si="254"/>
        <v/>
      </c>
      <c r="E1994" s="236"/>
      <c r="F1994" s="236"/>
      <c r="G1994" s="244"/>
      <c r="H1994" s="259" t="str">
        <f t="shared" si="255"/>
        <v/>
      </c>
      <c r="I1994" s="236"/>
      <c r="J1994" s="236"/>
      <c r="K1994" s="236"/>
      <c r="L1994" s="236"/>
      <c r="M1994" s="311">
        <f t="shared" si="256"/>
        <v>0</v>
      </c>
      <c r="N1994" s="236"/>
      <c r="O1994" s="236"/>
      <c r="P1994" s="236"/>
      <c r="Q1994" s="236"/>
      <c r="R1994" s="236"/>
      <c r="S1994" s="236"/>
      <c r="T1994" s="236"/>
      <c r="U1994" s="236"/>
      <c r="V1994" s="236"/>
      <c r="W1994" s="236"/>
      <c r="X1994" s="236"/>
      <c r="Y1994" s="236"/>
      <c r="Z1994" s="236"/>
      <c r="AA1994" s="236"/>
      <c r="AB1994" s="236"/>
      <c r="AC1994" s="236"/>
      <c r="AD1994" s="236"/>
      <c r="AE1994" s="236"/>
      <c r="AF1994" s="236"/>
      <c r="AG1994" s="236"/>
      <c r="AH1994" s="236"/>
      <c r="AI1994" s="236"/>
      <c r="AJ1994" s="236"/>
      <c r="AK1994" s="236"/>
      <c r="AL1994" s="260" t="str">
        <f t="shared" si="258"/>
        <v>нет</v>
      </c>
      <c r="AM1994" s="260" t="str">
        <f t="shared" si="260"/>
        <v>нет</v>
      </c>
      <c r="AN1994" s="260">
        <f t="shared" si="257"/>
        <v>0</v>
      </c>
      <c r="AO1994" s="260" t="e">
        <f t="shared" si="259"/>
        <v>#VALUE!</v>
      </c>
    </row>
    <row r="1995" spans="1:41">
      <c r="A1995" s="264" t="e">
        <f t="shared" si="261"/>
        <v>#VALUE!</v>
      </c>
      <c r="B1995" s="243">
        <v>1992</v>
      </c>
      <c r="C1995" s="244"/>
      <c r="D1995" s="259" t="str">
        <f t="shared" si="254"/>
        <v/>
      </c>
      <c r="E1995" s="236"/>
      <c r="F1995" s="236"/>
      <c r="G1995" s="244"/>
      <c r="H1995" s="259" t="str">
        <f t="shared" si="255"/>
        <v/>
      </c>
      <c r="I1995" s="236"/>
      <c r="J1995" s="236"/>
      <c r="K1995" s="236"/>
      <c r="L1995" s="236"/>
      <c r="M1995" s="311">
        <f t="shared" si="256"/>
        <v>0</v>
      </c>
      <c r="N1995" s="236"/>
      <c r="O1995" s="236"/>
      <c r="P1995" s="236"/>
      <c r="Q1995" s="236"/>
      <c r="R1995" s="236"/>
      <c r="S1995" s="236"/>
      <c r="T1995" s="236"/>
      <c r="U1995" s="236"/>
      <c r="V1995" s="236"/>
      <c r="W1995" s="236"/>
      <c r="X1995" s="236"/>
      <c r="Y1995" s="236"/>
      <c r="Z1995" s="236"/>
      <c r="AA1995" s="236"/>
      <c r="AB1995" s="236"/>
      <c r="AC1995" s="236"/>
      <c r="AD1995" s="236"/>
      <c r="AE1995" s="236"/>
      <c r="AF1995" s="236"/>
      <c r="AG1995" s="236"/>
      <c r="AH1995" s="236"/>
      <c r="AI1995" s="236"/>
      <c r="AJ1995" s="236"/>
      <c r="AK1995" s="236"/>
      <c r="AL1995" s="260" t="str">
        <f t="shared" si="258"/>
        <v>нет</v>
      </c>
      <c r="AM1995" s="260" t="str">
        <f t="shared" si="260"/>
        <v>нет</v>
      </c>
      <c r="AN1995" s="260">
        <f t="shared" si="257"/>
        <v>0</v>
      </c>
      <c r="AO1995" s="260" t="e">
        <f t="shared" si="259"/>
        <v>#VALUE!</v>
      </c>
    </row>
    <row r="1996" spans="1:41">
      <c r="A1996" s="264" t="e">
        <f t="shared" si="261"/>
        <v>#VALUE!</v>
      </c>
      <c r="B1996" s="243">
        <v>1993</v>
      </c>
      <c r="C1996" s="244"/>
      <c r="D1996" s="259" t="str">
        <f t="shared" si="254"/>
        <v/>
      </c>
      <c r="E1996" s="236"/>
      <c r="F1996" s="236"/>
      <c r="G1996" s="244"/>
      <c r="H1996" s="259" t="str">
        <f t="shared" si="255"/>
        <v/>
      </c>
      <c r="I1996" s="236"/>
      <c r="J1996" s="236"/>
      <c r="K1996" s="236"/>
      <c r="L1996" s="236"/>
      <c r="M1996" s="311">
        <f t="shared" si="256"/>
        <v>0</v>
      </c>
      <c r="N1996" s="236"/>
      <c r="O1996" s="236"/>
      <c r="P1996" s="236"/>
      <c r="Q1996" s="236"/>
      <c r="R1996" s="236"/>
      <c r="S1996" s="236"/>
      <c r="T1996" s="236"/>
      <c r="U1996" s="236"/>
      <c r="V1996" s="236"/>
      <c r="W1996" s="236"/>
      <c r="X1996" s="236"/>
      <c r="Y1996" s="236"/>
      <c r="Z1996" s="236"/>
      <c r="AA1996" s="236"/>
      <c r="AB1996" s="236"/>
      <c r="AC1996" s="236"/>
      <c r="AD1996" s="236"/>
      <c r="AE1996" s="236"/>
      <c r="AF1996" s="236"/>
      <c r="AG1996" s="236"/>
      <c r="AH1996" s="236"/>
      <c r="AI1996" s="236"/>
      <c r="AJ1996" s="236"/>
      <c r="AK1996" s="236"/>
      <c r="AL1996" s="260" t="str">
        <f t="shared" si="258"/>
        <v>нет</v>
      </c>
      <c r="AM1996" s="260" t="str">
        <f t="shared" si="260"/>
        <v>нет</v>
      </c>
      <c r="AN1996" s="260">
        <f t="shared" si="257"/>
        <v>0</v>
      </c>
      <c r="AO1996" s="260" t="e">
        <f t="shared" si="259"/>
        <v>#VALUE!</v>
      </c>
    </row>
    <row r="1997" spans="1:41">
      <c r="A1997" s="264" t="e">
        <f t="shared" si="261"/>
        <v>#VALUE!</v>
      </c>
      <c r="B1997" s="243">
        <v>1994</v>
      </c>
      <c r="C1997" s="244"/>
      <c r="D1997" s="259" t="str">
        <f t="shared" si="254"/>
        <v/>
      </c>
      <c r="E1997" s="236"/>
      <c r="F1997" s="236"/>
      <c r="G1997" s="244"/>
      <c r="H1997" s="259" t="str">
        <f t="shared" si="255"/>
        <v/>
      </c>
      <c r="I1997" s="236"/>
      <c r="J1997" s="236"/>
      <c r="K1997" s="236"/>
      <c r="L1997" s="236"/>
      <c r="M1997" s="311">
        <f t="shared" si="256"/>
        <v>0</v>
      </c>
      <c r="N1997" s="236"/>
      <c r="O1997" s="236"/>
      <c r="P1997" s="236"/>
      <c r="Q1997" s="236"/>
      <c r="R1997" s="236"/>
      <c r="S1997" s="236"/>
      <c r="T1997" s="236"/>
      <c r="U1997" s="236"/>
      <c r="V1997" s="236"/>
      <c r="W1997" s="236"/>
      <c r="X1997" s="236"/>
      <c r="Y1997" s="236"/>
      <c r="Z1997" s="236"/>
      <c r="AA1997" s="236"/>
      <c r="AB1997" s="236"/>
      <c r="AC1997" s="236"/>
      <c r="AD1997" s="236"/>
      <c r="AE1997" s="236"/>
      <c r="AF1997" s="236"/>
      <c r="AG1997" s="236"/>
      <c r="AH1997" s="236"/>
      <c r="AI1997" s="236"/>
      <c r="AJ1997" s="236"/>
      <c r="AK1997" s="236"/>
      <c r="AL1997" s="260" t="str">
        <f t="shared" si="258"/>
        <v>нет</v>
      </c>
      <c r="AM1997" s="260" t="str">
        <f t="shared" si="260"/>
        <v>нет</v>
      </c>
      <c r="AN1997" s="260">
        <f t="shared" si="257"/>
        <v>0</v>
      </c>
      <c r="AO1997" s="260" t="e">
        <f t="shared" si="259"/>
        <v>#VALUE!</v>
      </c>
    </row>
    <row r="1998" spans="1:41">
      <c r="A1998" s="264" t="e">
        <f t="shared" si="261"/>
        <v>#VALUE!</v>
      </c>
      <c r="B1998" s="243">
        <v>1995</v>
      </c>
      <c r="C1998" s="244"/>
      <c r="D1998" s="259" t="str">
        <f t="shared" si="254"/>
        <v/>
      </c>
      <c r="E1998" s="236"/>
      <c r="F1998" s="236"/>
      <c r="G1998" s="244"/>
      <c r="H1998" s="259" t="str">
        <f t="shared" si="255"/>
        <v/>
      </c>
      <c r="I1998" s="236"/>
      <c r="J1998" s="236"/>
      <c r="K1998" s="236"/>
      <c r="L1998" s="236"/>
      <c r="M1998" s="311">
        <f t="shared" si="256"/>
        <v>0</v>
      </c>
      <c r="N1998" s="236"/>
      <c r="O1998" s="236"/>
      <c r="P1998" s="236"/>
      <c r="Q1998" s="236"/>
      <c r="R1998" s="236"/>
      <c r="S1998" s="236"/>
      <c r="T1998" s="236"/>
      <c r="U1998" s="236"/>
      <c r="V1998" s="236"/>
      <c r="W1998" s="236"/>
      <c r="X1998" s="236"/>
      <c r="Y1998" s="236"/>
      <c r="Z1998" s="236"/>
      <c r="AA1998" s="236"/>
      <c r="AB1998" s="236"/>
      <c r="AC1998" s="236"/>
      <c r="AD1998" s="236"/>
      <c r="AE1998" s="236"/>
      <c r="AF1998" s="236"/>
      <c r="AG1998" s="236"/>
      <c r="AH1998" s="236"/>
      <c r="AI1998" s="236"/>
      <c r="AJ1998" s="236"/>
      <c r="AK1998" s="236"/>
      <c r="AL1998" s="260" t="str">
        <f t="shared" si="258"/>
        <v>нет</v>
      </c>
      <c r="AM1998" s="260" t="str">
        <f t="shared" si="260"/>
        <v>нет</v>
      </c>
      <c r="AN1998" s="260">
        <f t="shared" si="257"/>
        <v>0</v>
      </c>
      <c r="AO1998" s="260" t="e">
        <f t="shared" si="259"/>
        <v>#VALUE!</v>
      </c>
    </row>
    <row r="1999" spans="1:41">
      <c r="A1999" s="264" t="e">
        <f t="shared" si="261"/>
        <v>#VALUE!</v>
      </c>
      <c r="B1999" s="243">
        <v>1996</v>
      </c>
      <c r="C1999" s="244"/>
      <c r="D1999" s="259" t="str">
        <f t="shared" si="254"/>
        <v/>
      </c>
      <c r="E1999" s="236"/>
      <c r="F1999" s="236"/>
      <c r="G1999" s="244"/>
      <c r="H1999" s="259" t="str">
        <f t="shared" si="255"/>
        <v/>
      </c>
      <c r="I1999" s="236"/>
      <c r="J1999" s="236"/>
      <c r="K1999" s="236"/>
      <c r="L1999" s="236"/>
      <c r="M1999" s="311">
        <f t="shared" si="256"/>
        <v>0</v>
      </c>
      <c r="N1999" s="236"/>
      <c r="O1999" s="236"/>
      <c r="P1999" s="236"/>
      <c r="Q1999" s="236"/>
      <c r="R1999" s="236"/>
      <c r="S1999" s="236"/>
      <c r="T1999" s="236"/>
      <c r="U1999" s="236"/>
      <c r="V1999" s="236"/>
      <c r="W1999" s="236"/>
      <c r="X1999" s="236"/>
      <c r="Y1999" s="236"/>
      <c r="Z1999" s="236"/>
      <c r="AA1999" s="236"/>
      <c r="AB1999" s="236"/>
      <c r="AC1999" s="236"/>
      <c r="AD1999" s="236"/>
      <c r="AE1999" s="236"/>
      <c r="AF1999" s="236"/>
      <c r="AG1999" s="236"/>
      <c r="AH1999" s="236"/>
      <c r="AI1999" s="236"/>
      <c r="AJ1999" s="236"/>
      <c r="AK1999" s="236"/>
      <c r="AL1999" s="260" t="str">
        <f t="shared" si="258"/>
        <v>нет</v>
      </c>
      <c r="AM1999" s="260" t="str">
        <f t="shared" si="260"/>
        <v>нет</v>
      </c>
      <c r="AN1999" s="260">
        <f t="shared" si="257"/>
        <v>0</v>
      </c>
      <c r="AO1999" s="260" t="e">
        <f t="shared" si="259"/>
        <v>#VALUE!</v>
      </c>
    </row>
    <row r="2000" spans="1:41">
      <c r="A2000" s="264" t="e">
        <f t="shared" si="261"/>
        <v>#VALUE!</v>
      </c>
      <c r="B2000" s="243">
        <v>1997</v>
      </c>
      <c r="C2000" s="244"/>
      <c r="D2000" s="259" t="str">
        <f t="shared" si="254"/>
        <v/>
      </c>
      <c r="E2000" s="236"/>
      <c r="F2000" s="236"/>
      <c r="G2000" s="244"/>
      <c r="H2000" s="259" t="str">
        <f t="shared" si="255"/>
        <v/>
      </c>
      <c r="I2000" s="236"/>
      <c r="J2000" s="236"/>
      <c r="K2000" s="236"/>
      <c r="L2000" s="236"/>
      <c r="M2000" s="311">
        <f t="shared" si="256"/>
        <v>0</v>
      </c>
      <c r="N2000" s="236"/>
      <c r="O2000" s="236"/>
      <c r="P2000" s="236"/>
      <c r="Q2000" s="236"/>
      <c r="R2000" s="236"/>
      <c r="S2000" s="236"/>
      <c r="T2000" s="236"/>
      <c r="U2000" s="236"/>
      <c r="V2000" s="236"/>
      <c r="W2000" s="236"/>
      <c r="X2000" s="236"/>
      <c r="Y2000" s="236"/>
      <c r="Z2000" s="236"/>
      <c r="AA2000" s="236"/>
      <c r="AB2000" s="236"/>
      <c r="AC2000" s="236"/>
      <c r="AD2000" s="236"/>
      <c r="AE2000" s="236"/>
      <c r="AF2000" s="236"/>
      <c r="AG2000" s="236"/>
      <c r="AH2000" s="236"/>
      <c r="AI2000" s="236"/>
      <c r="AJ2000" s="236"/>
      <c r="AK2000" s="236"/>
      <c r="AL2000" s="260" t="str">
        <f t="shared" si="258"/>
        <v>нет</v>
      </c>
      <c r="AM2000" s="260" t="str">
        <f t="shared" si="260"/>
        <v>нет</v>
      </c>
      <c r="AN2000" s="260">
        <f t="shared" si="257"/>
        <v>0</v>
      </c>
      <c r="AO2000" s="260" t="e">
        <f t="shared" si="259"/>
        <v>#VALUE!</v>
      </c>
    </row>
    <row r="2001" spans="1:41">
      <c r="A2001" s="264" t="e">
        <f t="shared" si="261"/>
        <v>#VALUE!</v>
      </c>
      <c r="B2001" s="243">
        <v>1998</v>
      </c>
      <c r="C2001" s="244"/>
      <c r="D2001" s="259" t="str">
        <f t="shared" si="254"/>
        <v/>
      </c>
      <c r="E2001" s="236"/>
      <c r="F2001" s="236"/>
      <c r="G2001" s="244"/>
      <c r="H2001" s="259" t="str">
        <f t="shared" si="255"/>
        <v/>
      </c>
      <c r="I2001" s="236"/>
      <c r="J2001" s="236"/>
      <c r="K2001" s="236"/>
      <c r="L2001" s="236"/>
      <c r="M2001" s="311">
        <f t="shared" si="256"/>
        <v>0</v>
      </c>
      <c r="N2001" s="236"/>
      <c r="O2001" s="236"/>
      <c r="P2001" s="236"/>
      <c r="Q2001" s="236"/>
      <c r="R2001" s="236"/>
      <c r="S2001" s="236"/>
      <c r="T2001" s="236"/>
      <c r="U2001" s="236"/>
      <c r="V2001" s="236"/>
      <c r="W2001" s="236"/>
      <c r="X2001" s="236"/>
      <c r="Y2001" s="236"/>
      <c r="Z2001" s="236"/>
      <c r="AA2001" s="236"/>
      <c r="AB2001" s="236"/>
      <c r="AC2001" s="236"/>
      <c r="AD2001" s="236"/>
      <c r="AE2001" s="236"/>
      <c r="AF2001" s="236"/>
      <c r="AG2001" s="236"/>
      <c r="AH2001" s="236"/>
      <c r="AI2001" s="236"/>
      <c r="AJ2001" s="236"/>
      <c r="AK2001" s="236"/>
      <c r="AL2001" s="260" t="str">
        <f t="shared" si="258"/>
        <v>нет</v>
      </c>
      <c r="AM2001" s="260" t="str">
        <f t="shared" si="260"/>
        <v>нет</v>
      </c>
      <c r="AN2001" s="260">
        <f t="shared" si="257"/>
        <v>0</v>
      </c>
      <c r="AO2001" s="260" t="e">
        <f t="shared" si="259"/>
        <v>#VALUE!</v>
      </c>
    </row>
    <row r="2002" spans="1:41">
      <c r="A2002" s="264" t="e">
        <f t="shared" si="261"/>
        <v>#VALUE!</v>
      </c>
      <c r="B2002" s="243">
        <v>1999</v>
      </c>
      <c r="C2002" s="244"/>
      <c r="D2002" s="259" t="str">
        <f t="shared" si="254"/>
        <v/>
      </c>
      <c r="E2002" s="236"/>
      <c r="F2002" s="236"/>
      <c r="G2002" s="244"/>
      <c r="H2002" s="259" t="str">
        <f t="shared" si="255"/>
        <v/>
      </c>
      <c r="I2002" s="236"/>
      <c r="J2002" s="236"/>
      <c r="K2002" s="236"/>
      <c r="L2002" s="236"/>
      <c r="M2002" s="311">
        <f t="shared" si="256"/>
        <v>0</v>
      </c>
      <c r="N2002" s="236"/>
      <c r="O2002" s="236"/>
      <c r="P2002" s="236"/>
      <c r="Q2002" s="236"/>
      <c r="R2002" s="236"/>
      <c r="S2002" s="236"/>
      <c r="T2002" s="236"/>
      <c r="U2002" s="236"/>
      <c r="V2002" s="236"/>
      <c r="W2002" s="236"/>
      <c r="X2002" s="236"/>
      <c r="Y2002" s="236"/>
      <c r="Z2002" s="236"/>
      <c r="AA2002" s="236"/>
      <c r="AB2002" s="236"/>
      <c r="AC2002" s="236"/>
      <c r="AD2002" s="236"/>
      <c r="AE2002" s="236"/>
      <c r="AF2002" s="236"/>
      <c r="AG2002" s="236"/>
      <c r="AH2002" s="236"/>
      <c r="AI2002" s="236"/>
      <c r="AJ2002" s="236"/>
      <c r="AK2002" s="236"/>
      <c r="AL2002" s="260" t="str">
        <f t="shared" si="258"/>
        <v>нет</v>
      </c>
      <c r="AM2002" s="260" t="str">
        <f t="shared" si="260"/>
        <v>нет</v>
      </c>
      <c r="AN2002" s="260">
        <f t="shared" si="257"/>
        <v>0</v>
      </c>
      <c r="AO2002" s="260" t="e">
        <f t="shared" si="259"/>
        <v>#VALUE!</v>
      </c>
    </row>
    <row r="2003" spans="1:41">
      <c r="A2003" s="264" t="e">
        <f t="shared" si="261"/>
        <v>#VALUE!</v>
      </c>
      <c r="B2003" s="243">
        <v>2000</v>
      </c>
      <c r="C2003" s="244"/>
      <c r="D2003" s="259" t="str">
        <f t="shared" si="254"/>
        <v/>
      </c>
      <c r="E2003" s="236"/>
      <c r="F2003" s="236"/>
      <c r="G2003" s="244"/>
      <c r="H2003" s="259" t="str">
        <f t="shared" si="255"/>
        <v/>
      </c>
      <c r="I2003" s="236"/>
      <c r="J2003" s="236"/>
      <c r="K2003" s="236"/>
      <c r="L2003" s="236"/>
      <c r="M2003" s="311">
        <f t="shared" si="256"/>
        <v>0</v>
      </c>
      <c r="N2003" s="236"/>
      <c r="O2003" s="236"/>
      <c r="P2003" s="236"/>
      <c r="Q2003" s="236"/>
      <c r="R2003" s="236"/>
      <c r="S2003" s="236"/>
      <c r="T2003" s="236"/>
      <c r="U2003" s="236"/>
      <c r="V2003" s="236"/>
      <c r="W2003" s="236"/>
      <c r="X2003" s="236"/>
      <c r="Y2003" s="236"/>
      <c r="Z2003" s="236"/>
      <c r="AA2003" s="236"/>
      <c r="AB2003" s="236"/>
      <c r="AC2003" s="236"/>
      <c r="AD2003" s="236"/>
      <c r="AE2003" s="236"/>
      <c r="AF2003" s="236"/>
      <c r="AG2003" s="236"/>
      <c r="AH2003" s="236"/>
      <c r="AI2003" s="236"/>
      <c r="AJ2003" s="236"/>
      <c r="AK2003" s="236"/>
      <c r="AL2003" s="260" t="str">
        <f t="shared" si="258"/>
        <v>нет</v>
      </c>
      <c r="AM2003" s="260" t="str">
        <f t="shared" si="260"/>
        <v>нет</v>
      </c>
      <c r="AN2003" s="260">
        <f t="shared" si="257"/>
        <v>0</v>
      </c>
      <c r="AO2003" s="260" t="e">
        <f t="shared" si="259"/>
        <v>#VALUE!</v>
      </c>
    </row>
    <row r="2004" spans="1:41">
      <c r="A2004" s="264" t="e">
        <f t="shared" si="261"/>
        <v>#VALUE!</v>
      </c>
      <c r="B2004" s="243">
        <v>2001</v>
      </c>
      <c r="C2004" s="244"/>
      <c r="D2004" s="259" t="str">
        <f t="shared" si="254"/>
        <v/>
      </c>
      <c r="E2004" s="236"/>
      <c r="F2004" s="236"/>
      <c r="G2004" s="244"/>
      <c r="H2004" s="259" t="str">
        <f t="shared" si="255"/>
        <v/>
      </c>
      <c r="I2004" s="236"/>
      <c r="J2004" s="236"/>
      <c r="K2004" s="236"/>
      <c r="L2004" s="236"/>
      <c r="M2004" s="311">
        <f t="shared" si="256"/>
        <v>0</v>
      </c>
      <c r="N2004" s="236"/>
      <c r="O2004" s="236"/>
      <c r="P2004" s="236"/>
      <c r="Q2004" s="236"/>
      <c r="R2004" s="236"/>
      <c r="S2004" s="236"/>
      <c r="T2004" s="236"/>
      <c r="U2004" s="236"/>
      <c r="V2004" s="236"/>
      <c r="W2004" s="236"/>
      <c r="X2004" s="236"/>
      <c r="Y2004" s="236"/>
      <c r="Z2004" s="236"/>
      <c r="AA2004" s="236"/>
      <c r="AB2004" s="236"/>
      <c r="AC2004" s="236"/>
      <c r="AD2004" s="236"/>
      <c r="AE2004" s="236"/>
      <c r="AF2004" s="236"/>
      <c r="AG2004" s="236"/>
      <c r="AH2004" s="236"/>
      <c r="AI2004" s="236"/>
      <c r="AJ2004" s="236"/>
      <c r="AK2004" s="236"/>
      <c r="AL2004" s="260" t="str">
        <f t="shared" si="258"/>
        <v>нет</v>
      </c>
      <c r="AM2004" s="260" t="str">
        <f t="shared" si="260"/>
        <v>нет</v>
      </c>
      <c r="AN2004" s="260">
        <f t="shared" si="257"/>
        <v>0</v>
      </c>
      <c r="AO2004" s="260" t="e">
        <f t="shared" si="259"/>
        <v>#VALUE!</v>
      </c>
    </row>
    <row r="2005" spans="1:41">
      <c r="A2005" s="264" t="e">
        <f t="shared" si="261"/>
        <v>#VALUE!</v>
      </c>
      <c r="B2005" s="243">
        <v>2002</v>
      </c>
      <c r="C2005" s="244"/>
      <c r="D2005" s="259" t="str">
        <f t="shared" si="254"/>
        <v/>
      </c>
      <c r="E2005" s="236"/>
      <c r="F2005" s="236"/>
      <c r="G2005" s="244"/>
      <c r="H2005" s="259" t="str">
        <f t="shared" si="255"/>
        <v/>
      </c>
      <c r="I2005" s="236"/>
      <c r="J2005" s="236"/>
      <c r="K2005" s="236"/>
      <c r="L2005" s="236"/>
      <c r="M2005" s="311">
        <f t="shared" si="256"/>
        <v>0</v>
      </c>
      <c r="N2005" s="236"/>
      <c r="O2005" s="236"/>
      <c r="P2005" s="236"/>
      <c r="Q2005" s="236"/>
      <c r="R2005" s="236"/>
      <c r="S2005" s="236"/>
      <c r="T2005" s="236"/>
      <c r="U2005" s="236"/>
      <c r="V2005" s="236"/>
      <c r="W2005" s="236"/>
      <c r="X2005" s="236"/>
      <c r="Y2005" s="236"/>
      <c r="Z2005" s="236"/>
      <c r="AA2005" s="236"/>
      <c r="AB2005" s="236"/>
      <c r="AC2005" s="236"/>
      <c r="AD2005" s="236"/>
      <c r="AE2005" s="236"/>
      <c r="AF2005" s="236"/>
      <c r="AG2005" s="236"/>
      <c r="AH2005" s="236"/>
      <c r="AI2005" s="236"/>
      <c r="AJ2005" s="236"/>
      <c r="AK2005" s="236"/>
      <c r="AL2005" s="260" t="str">
        <f t="shared" si="258"/>
        <v>нет</v>
      </c>
      <c r="AM2005" s="260" t="str">
        <f t="shared" si="260"/>
        <v>нет</v>
      </c>
      <c r="AN2005" s="260">
        <f t="shared" si="257"/>
        <v>0</v>
      </c>
      <c r="AO2005" s="260" t="e">
        <f t="shared" si="259"/>
        <v>#VALUE!</v>
      </c>
    </row>
    <row r="2006" spans="1:41">
      <c r="A2006" s="264" t="e">
        <f t="shared" si="261"/>
        <v>#VALUE!</v>
      </c>
      <c r="B2006" s="243">
        <v>2003</v>
      </c>
      <c r="C2006" s="244"/>
      <c r="D2006" s="259" t="str">
        <f t="shared" si="254"/>
        <v/>
      </c>
      <c r="E2006" s="236"/>
      <c r="F2006" s="236"/>
      <c r="G2006" s="244"/>
      <c r="H2006" s="259" t="str">
        <f t="shared" si="255"/>
        <v/>
      </c>
      <c r="I2006" s="236"/>
      <c r="J2006" s="236"/>
      <c r="K2006" s="236"/>
      <c r="L2006" s="236"/>
      <c r="M2006" s="311">
        <f t="shared" si="256"/>
        <v>0</v>
      </c>
      <c r="N2006" s="236"/>
      <c r="O2006" s="236"/>
      <c r="P2006" s="236"/>
      <c r="Q2006" s="236"/>
      <c r="R2006" s="236"/>
      <c r="S2006" s="236"/>
      <c r="T2006" s="236"/>
      <c r="U2006" s="236"/>
      <c r="V2006" s="236"/>
      <c r="W2006" s="236"/>
      <c r="X2006" s="236"/>
      <c r="Y2006" s="236"/>
      <c r="Z2006" s="236"/>
      <c r="AA2006" s="236"/>
      <c r="AB2006" s="236"/>
      <c r="AC2006" s="236"/>
      <c r="AD2006" s="236"/>
      <c r="AE2006" s="236"/>
      <c r="AF2006" s="236"/>
      <c r="AG2006" s="236"/>
      <c r="AH2006" s="236"/>
      <c r="AI2006" s="236"/>
      <c r="AJ2006" s="236"/>
      <c r="AK2006" s="236"/>
      <c r="AL2006" s="260" t="str">
        <f t="shared" si="258"/>
        <v>нет</v>
      </c>
      <c r="AM2006" s="260" t="str">
        <f t="shared" si="260"/>
        <v>нет</v>
      </c>
      <c r="AN2006" s="260">
        <f t="shared" si="257"/>
        <v>0</v>
      </c>
      <c r="AO2006" s="260" t="e">
        <f t="shared" si="259"/>
        <v>#VALUE!</v>
      </c>
    </row>
    <row r="2007" spans="1:41">
      <c r="A2007" s="264" t="e">
        <f t="shared" si="261"/>
        <v>#VALUE!</v>
      </c>
      <c r="B2007" s="243">
        <v>2004</v>
      </c>
      <c r="C2007" s="244"/>
      <c r="D2007" s="259" t="str">
        <f t="shared" si="254"/>
        <v/>
      </c>
      <c r="E2007" s="236"/>
      <c r="F2007" s="236"/>
      <c r="G2007" s="244"/>
      <c r="H2007" s="259" t="str">
        <f t="shared" si="255"/>
        <v/>
      </c>
      <c r="I2007" s="236"/>
      <c r="J2007" s="236"/>
      <c r="K2007" s="236"/>
      <c r="L2007" s="236"/>
      <c r="M2007" s="311">
        <f t="shared" si="256"/>
        <v>0</v>
      </c>
      <c r="N2007" s="236"/>
      <c r="O2007" s="236"/>
      <c r="P2007" s="236"/>
      <c r="Q2007" s="236"/>
      <c r="R2007" s="236"/>
      <c r="S2007" s="236"/>
      <c r="T2007" s="236"/>
      <c r="U2007" s="236"/>
      <c r="V2007" s="236"/>
      <c r="W2007" s="236"/>
      <c r="X2007" s="236"/>
      <c r="Y2007" s="236"/>
      <c r="Z2007" s="236"/>
      <c r="AA2007" s="236"/>
      <c r="AB2007" s="236"/>
      <c r="AC2007" s="236"/>
      <c r="AD2007" s="236"/>
      <c r="AE2007" s="236"/>
      <c r="AF2007" s="236"/>
      <c r="AG2007" s="236"/>
      <c r="AH2007" s="236"/>
      <c r="AI2007" s="236"/>
      <c r="AJ2007" s="236"/>
      <c r="AK2007" s="236"/>
      <c r="AL2007" s="260" t="str">
        <f t="shared" si="258"/>
        <v>нет</v>
      </c>
      <c r="AM2007" s="260" t="str">
        <f t="shared" si="260"/>
        <v>нет</v>
      </c>
      <c r="AN2007" s="260">
        <f t="shared" si="257"/>
        <v>0</v>
      </c>
      <c r="AO2007" s="260" t="e">
        <f t="shared" si="259"/>
        <v>#VALUE!</v>
      </c>
    </row>
    <row r="2008" spans="1:41">
      <c r="A2008" s="264" t="e">
        <f t="shared" si="261"/>
        <v>#VALUE!</v>
      </c>
      <c r="B2008" s="243">
        <v>2005</v>
      </c>
      <c r="C2008" s="244"/>
      <c r="D2008" s="259" t="str">
        <f t="shared" si="254"/>
        <v/>
      </c>
      <c r="E2008" s="236"/>
      <c r="F2008" s="236"/>
      <c r="G2008" s="244"/>
      <c r="H2008" s="259" t="str">
        <f t="shared" si="255"/>
        <v/>
      </c>
      <c r="I2008" s="236"/>
      <c r="J2008" s="236"/>
      <c r="K2008" s="236"/>
      <c r="L2008" s="236"/>
      <c r="M2008" s="311">
        <f t="shared" si="256"/>
        <v>0</v>
      </c>
      <c r="N2008" s="236"/>
      <c r="O2008" s="236"/>
      <c r="P2008" s="236"/>
      <c r="Q2008" s="236"/>
      <c r="R2008" s="236"/>
      <c r="S2008" s="236"/>
      <c r="T2008" s="236"/>
      <c r="U2008" s="236"/>
      <c r="V2008" s="236"/>
      <c r="W2008" s="236"/>
      <c r="X2008" s="236"/>
      <c r="Y2008" s="236"/>
      <c r="Z2008" s="236"/>
      <c r="AA2008" s="236"/>
      <c r="AB2008" s="236"/>
      <c r="AC2008" s="236"/>
      <c r="AD2008" s="236"/>
      <c r="AE2008" s="236"/>
      <c r="AF2008" s="236"/>
      <c r="AG2008" s="236"/>
      <c r="AH2008" s="236"/>
      <c r="AI2008" s="236"/>
      <c r="AJ2008" s="236"/>
      <c r="AK2008" s="236"/>
      <c r="AL2008" s="260" t="str">
        <f t="shared" si="258"/>
        <v>нет</v>
      </c>
      <c r="AM2008" s="260" t="str">
        <f t="shared" si="260"/>
        <v>нет</v>
      </c>
      <c r="AN2008" s="260">
        <f t="shared" si="257"/>
        <v>0</v>
      </c>
      <c r="AO2008" s="260" t="e">
        <f t="shared" si="259"/>
        <v>#VALUE!</v>
      </c>
    </row>
    <row r="2009" spans="1:41">
      <c r="A2009" s="264" t="e">
        <f t="shared" si="261"/>
        <v>#VALUE!</v>
      </c>
      <c r="B2009" s="243">
        <v>2006</v>
      </c>
      <c r="C2009" s="244"/>
      <c r="D2009" s="259" t="str">
        <f t="shared" si="254"/>
        <v/>
      </c>
      <c r="E2009" s="236"/>
      <c r="F2009" s="236"/>
      <c r="G2009" s="244"/>
      <c r="H2009" s="259" t="str">
        <f t="shared" si="255"/>
        <v/>
      </c>
      <c r="I2009" s="236"/>
      <c r="J2009" s="236"/>
      <c r="K2009" s="236"/>
      <c r="L2009" s="236"/>
      <c r="M2009" s="311">
        <f t="shared" si="256"/>
        <v>0</v>
      </c>
      <c r="N2009" s="236"/>
      <c r="O2009" s="236"/>
      <c r="P2009" s="236"/>
      <c r="Q2009" s="236"/>
      <c r="R2009" s="236"/>
      <c r="S2009" s="236"/>
      <c r="T2009" s="236"/>
      <c r="U2009" s="236"/>
      <c r="V2009" s="236"/>
      <c r="W2009" s="236"/>
      <c r="X2009" s="236"/>
      <c r="Y2009" s="236"/>
      <c r="Z2009" s="236"/>
      <c r="AA2009" s="236"/>
      <c r="AB2009" s="236"/>
      <c r="AC2009" s="236"/>
      <c r="AD2009" s="236"/>
      <c r="AE2009" s="236"/>
      <c r="AF2009" s="236"/>
      <c r="AG2009" s="236"/>
      <c r="AH2009" s="236"/>
      <c r="AI2009" s="236"/>
      <c r="AJ2009" s="236"/>
      <c r="AK2009" s="236"/>
      <c r="AL2009" s="260" t="str">
        <f t="shared" si="258"/>
        <v>нет</v>
      </c>
      <c r="AM2009" s="260" t="str">
        <f t="shared" si="260"/>
        <v>нет</v>
      </c>
      <c r="AN2009" s="260">
        <f t="shared" si="257"/>
        <v>0</v>
      </c>
      <c r="AO2009" s="260" t="e">
        <f t="shared" si="259"/>
        <v>#VALUE!</v>
      </c>
    </row>
    <row r="2010" spans="1:41">
      <c r="A2010" s="264" t="e">
        <f t="shared" si="261"/>
        <v>#VALUE!</v>
      </c>
      <c r="B2010" s="243">
        <v>2007</v>
      </c>
      <c r="C2010" s="244"/>
      <c r="D2010" s="259" t="str">
        <f t="shared" si="254"/>
        <v/>
      </c>
      <c r="E2010" s="236"/>
      <c r="F2010" s="236"/>
      <c r="G2010" s="244"/>
      <c r="H2010" s="259" t="str">
        <f t="shared" si="255"/>
        <v/>
      </c>
      <c r="I2010" s="236"/>
      <c r="J2010" s="236"/>
      <c r="K2010" s="236"/>
      <c r="L2010" s="236"/>
      <c r="M2010" s="311">
        <f t="shared" si="256"/>
        <v>0</v>
      </c>
      <c r="N2010" s="236"/>
      <c r="O2010" s="236"/>
      <c r="P2010" s="236"/>
      <c r="Q2010" s="236"/>
      <c r="R2010" s="236"/>
      <c r="S2010" s="236"/>
      <c r="T2010" s="236"/>
      <c r="U2010" s="236"/>
      <c r="V2010" s="236"/>
      <c r="W2010" s="236"/>
      <c r="X2010" s="236"/>
      <c r="Y2010" s="236"/>
      <c r="Z2010" s="236"/>
      <c r="AA2010" s="236"/>
      <c r="AB2010" s="236"/>
      <c r="AC2010" s="236"/>
      <c r="AD2010" s="236"/>
      <c r="AE2010" s="236"/>
      <c r="AF2010" s="236"/>
      <c r="AG2010" s="236"/>
      <c r="AH2010" s="236"/>
      <c r="AI2010" s="236"/>
      <c r="AJ2010" s="236"/>
      <c r="AK2010" s="236"/>
      <c r="AL2010" s="260" t="str">
        <f t="shared" si="258"/>
        <v>нет</v>
      </c>
      <c r="AM2010" s="260" t="str">
        <f t="shared" si="260"/>
        <v>нет</v>
      </c>
      <c r="AN2010" s="260">
        <f t="shared" si="257"/>
        <v>0</v>
      </c>
      <c r="AO2010" s="260" t="e">
        <f t="shared" si="259"/>
        <v>#VALUE!</v>
      </c>
    </row>
    <row r="2011" spans="1:41">
      <c r="A2011" s="264" t="e">
        <f t="shared" si="261"/>
        <v>#VALUE!</v>
      </c>
      <c r="B2011" s="243">
        <v>2008</v>
      </c>
      <c r="C2011" s="244"/>
      <c r="D2011" s="259" t="str">
        <f t="shared" si="254"/>
        <v/>
      </c>
      <c r="E2011" s="236"/>
      <c r="F2011" s="236"/>
      <c r="G2011" s="244"/>
      <c r="H2011" s="259" t="str">
        <f t="shared" si="255"/>
        <v/>
      </c>
      <c r="I2011" s="236"/>
      <c r="J2011" s="236"/>
      <c r="K2011" s="236"/>
      <c r="L2011" s="236"/>
      <c r="M2011" s="311">
        <f t="shared" si="256"/>
        <v>0</v>
      </c>
      <c r="N2011" s="236"/>
      <c r="O2011" s="236"/>
      <c r="P2011" s="236"/>
      <c r="Q2011" s="236"/>
      <c r="R2011" s="236"/>
      <c r="S2011" s="236"/>
      <c r="T2011" s="236"/>
      <c r="U2011" s="236"/>
      <c r="V2011" s="236"/>
      <c r="W2011" s="236"/>
      <c r="X2011" s="236"/>
      <c r="Y2011" s="236"/>
      <c r="Z2011" s="236"/>
      <c r="AA2011" s="236"/>
      <c r="AB2011" s="236"/>
      <c r="AC2011" s="236"/>
      <c r="AD2011" s="236"/>
      <c r="AE2011" s="236"/>
      <c r="AF2011" s="236"/>
      <c r="AG2011" s="236"/>
      <c r="AH2011" s="236"/>
      <c r="AI2011" s="236"/>
      <c r="AJ2011" s="236"/>
      <c r="AK2011" s="236"/>
      <c r="AL2011" s="260" t="str">
        <f t="shared" si="258"/>
        <v>нет</v>
      </c>
      <c r="AM2011" s="260" t="str">
        <f t="shared" si="260"/>
        <v>нет</v>
      </c>
      <c r="AN2011" s="260">
        <f t="shared" si="257"/>
        <v>0</v>
      </c>
      <c r="AO2011" s="260" t="e">
        <f t="shared" si="259"/>
        <v>#VALUE!</v>
      </c>
    </row>
    <row r="2012" spans="1:41">
      <c r="A2012" s="264" t="e">
        <f t="shared" si="261"/>
        <v>#VALUE!</v>
      </c>
      <c r="B2012" s="243">
        <v>2009</v>
      </c>
      <c r="C2012" s="244"/>
      <c r="D2012" s="259" t="str">
        <f t="shared" si="254"/>
        <v/>
      </c>
      <c r="E2012" s="236"/>
      <c r="F2012" s="236"/>
      <c r="G2012" s="244"/>
      <c r="H2012" s="259" t="str">
        <f t="shared" si="255"/>
        <v/>
      </c>
      <c r="I2012" s="236"/>
      <c r="J2012" s="236"/>
      <c r="K2012" s="236"/>
      <c r="L2012" s="236"/>
      <c r="M2012" s="311">
        <f t="shared" si="256"/>
        <v>0</v>
      </c>
      <c r="N2012" s="236"/>
      <c r="O2012" s="236"/>
      <c r="P2012" s="236"/>
      <c r="Q2012" s="236"/>
      <c r="R2012" s="236"/>
      <c r="S2012" s="236"/>
      <c r="T2012" s="236"/>
      <c r="U2012" s="236"/>
      <c r="V2012" s="236"/>
      <c r="W2012" s="236"/>
      <c r="X2012" s="236"/>
      <c r="Y2012" s="236"/>
      <c r="Z2012" s="236"/>
      <c r="AA2012" s="236"/>
      <c r="AB2012" s="236"/>
      <c r="AC2012" s="236"/>
      <c r="AD2012" s="236"/>
      <c r="AE2012" s="236"/>
      <c r="AF2012" s="236"/>
      <c r="AG2012" s="236"/>
      <c r="AH2012" s="236"/>
      <c r="AI2012" s="236"/>
      <c r="AJ2012" s="236"/>
      <c r="AK2012" s="236"/>
      <c r="AL2012" s="260" t="str">
        <f t="shared" si="258"/>
        <v>нет</v>
      </c>
      <c r="AM2012" s="260" t="str">
        <f t="shared" si="260"/>
        <v>нет</v>
      </c>
      <c r="AN2012" s="260">
        <f t="shared" si="257"/>
        <v>0</v>
      </c>
      <c r="AO2012" s="260" t="e">
        <f t="shared" si="259"/>
        <v>#VALUE!</v>
      </c>
    </row>
    <row r="2013" spans="1:41">
      <c r="A2013" s="264" t="e">
        <f t="shared" si="261"/>
        <v>#VALUE!</v>
      </c>
      <c r="B2013" s="243">
        <v>2010</v>
      </c>
      <c r="C2013" s="244"/>
      <c r="D2013" s="259" t="str">
        <f t="shared" si="254"/>
        <v/>
      </c>
      <c r="E2013" s="236"/>
      <c r="F2013" s="236"/>
      <c r="G2013" s="244"/>
      <c r="H2013" s="259" t="str">
        <f t="shared" si="255"/>
        <v/>
      </c>
      <c r="I2013" s="236"/>
      <c r="J2013" s="236"/>
      <c r="K2013" s="236"/>
      <c r="L2013" s="236"/>
      <c r="M2013" s="311">
        <f t="shared" si="256"/>
        <v>0</v>
      </c>
      <c r="N2013" s="236"/>
      <c r="O2013" s="236"/>
      <c r="P2013" s="236"/>
      <c r="Q2013" s="236"/>
      <c r="R2013" s="236"/>
      <c r="S2013" s="236"/>
      <c r="T2013" s="236"/>
      <c r="U2013" s="236"/>
      <c r="V2013" s="236"/>
      <c r="W2013" s="236"/>
      <c r="X2013" s="236"/>
      <c r="Y2013" s="236"/>
      <c r="Z2013" s="236"/>
      <c r="AA2013" s="236"/>
      <c r="AB2013" s="236"/>
      <c r="AC2013" s="236"/>
      <c r="AD2013" s="236"/>
      <c r="AE2013" s="236"/>
      <c r="AF2013" s="236"/>
      <c r="AG2013" s="236"/>
      <c r="AH2013" s="236"/>
      <c r="AI2013" s="236"/>
      <c r="AJ2013" s="236"/>
      <c r="AK2013" s="236"/>
      <c r="AL2013" s="260" t="str">
        <f t="shared" si="258"/>
        <v>нет</v>
      </c>
      <c r="AM2013" s="260" t="str">
        <f t="shared" si="260"/>
        <v>нет</v>
      </c>
      <c r="AN2013" s="260">
        <f t="shared" si="257"/>
        <v>0</v>
      </c>
      <c r="AO2013" s="260" t="e">
        <f t="shared" si="259"/>
        <v>#VALUE!</v>
      </c>
    </row>
    <row r="2014" spans="1:41">
      <c r="A2014" s="264" t="e">
        <f t="shared" si="261"/>
        <v>#VALUE!</v>
      </c>
      <c r="B2014" s="243">
        <v>2011</v>
      </c>
      <c r="C2014" s="244"/>
      <c r="D2014" s="259" t="str">
        <f t="shared" si="254"/>
        <v/>
      </c>
      <c r="E2014" s="236"/>
      <c r="F2014" s="236"/>
      <c r="G2014" s="244"/>
      <c r="H2014" s="259" t="str">
        <f t="shared" si="255"/>
        <v/>
      </c>
      <c r="I2014" s="236"/>
      <c r="J2014" s="236"/>
      <c r="K2014" s="236"/>
      <c r="L2014" s="236"/>
      <c r="M2014" s="311">
        <f t="shared" si="256"/>
        <v>0</v>
      </c>
      <c r="N2014" s="236"/>
      <c r="O2014" s="236"/>
      <c r="P2014" s="236"/>
      <c r="Q2014" s="236"/>
      <c r="R2014" s="236"/>
      <c r="S2014" s="236"/>
      <c r="T2014" s="236"/>
      <c r="U2014" s="236"/>
      <c r="V2014" s="236"/>
      <c r="W2014" s="236"/>
      <c r="X2014" s="236"/>
      <c r="Y2014" s="236"/>
      <c r="Z2014" s="236"/>
      <c r="AA2014" s="236"/>
      <c r="AB2014" s="236"/>
      <c r="AC2014" s="236"/>
      <c r="AD2014" s="236"/>
      <c r="AE2014" s="236"/>
      <c r="AF2014" s="236"/>
      <c r="AG2014" s="236"/>
      <c r="AH2014" s="236"/>
      <c r="AI2014" s="236"/>
      <c r="AJ2014" s="236"/>
      <c r="AK2014" s="236"/>
      <c r="AL2014" s="260" t="str">
        <f t="shared" si="258"/>
        <v>нет</v>
      </c>
      <c r="AM2014" s="260" t="str">
        <f t="shared" si="260"/>
        <v>нет</v>
      </c>
      <c r="AN2014" s="260">
        <f t="shared" si="257"/>
        <v>0</v>
      </c>
      <c r="AO2014" s="260" t="e">
        <f t="shared" si="259"/>
        <v>#VALUE!</v>
      </c>
    </row>
    <row r="2015" spans="1:41">
      <c r="A2015" s="264" t="e">
        <f t="shared" si="261"/>
        <v>#VALUE!</v>
      </c>
      <c r="B2015" s="243">
        <v>2012</v>
      </c>
      <c r="C2015" s="244"/>
      <c r="D2015" s="259" t="str">
        <f t="shared" si="254"/>
        <v/>
      </c>
      <c r="E2015" s="236"/>
      <c r="F2015" s="236"/>
      <c r="G2015" s="244"/>
      <c r="H2015" s="259" t="str">
        <f t="shared" si="255"/>
        <v/>
      </c>
      <c r="I2015" s="236"/>
      <c r="J2015" s="236"/>
      <c r="K2015" s="236"/>
      <c r="L2015" s="236"/>
      <c r="M2015" s="311">
        <f t="shared" si="256"/>
        <v>0</v>
      </c>
      <c r="N2015" s="236"/>
      <c r="O2015" s="236"/>
      <c r="P2015" s="236"/>
      <c r="Q2015" s="236"/>
      <c r="R2015" s="236"/>
      <c r="S2015" s="236"/>
      <c r="T2015" s="236"/>
      <c r="U2015" s="236"/>
      <c r="V2015" s="236"/>
      <c r="W2015" s="236"/>
      <c r="X2015" s="236"/>
      <c r="Y2015" s="236"/>
      <c r="Z2015" s="236"/>
      <c r="AA2015" s="236"/>
      <c r="AB2015" s="236"/>
      <c r="AC2015" s="236"/>
      <c r="AD2015" s="236"/>
      <c r="AE2015" s="236"/>
      <c r="AF2015" s="236"/>
      <c r="AG2015" s="236"/>
      <c r="AH2015" s="236"/>
      <c r="AI2015" s="236"/>
      <c r="AJ2015" s="236"/>
      <c r="AK2015" s="236"/>
      <c r="AL2015" s="260" t="str">
        <f t="shared" si="258"/>
        <v>нет</v>
      </c>
      <c r="AM2015" s="260" t="str">
        <f t="shared" si="260"/>
        <v>нет</v>
      </c>
      <c r="AN2015" s="260">
        <f t="shared" si="257"/>
        <v>0</v>
      </c>
      <c r="AO2015" s="260" t="e">
        <f t="shared" si="259"/>
        <v>#VALUE!</v>
      </c>
    </row>
    <row r="2016" spans="1:41">
      <c r="A2016" s="264" t="e">
        <f t="shared" si="261"/>
        <v>#VALUE!</v>
      </c>
      <c r="B2016" s="243">
        <v>2013</v>
      </c>
      <c r="C2016" s="244"/>
      <c r="D2016" s="259" t="str">
        <f t="shared" si="254"/>
        <v/>
      </c>
      <c r="E2016" s="236"/>
      <c r="F2016" s="236"/>
      <c r="G2016" s="244"/>
      <c r="H2016" s="259" t="str">
        <f t="shared" si="255"/>
        <v/>
      </c>
      <c r="I2016" s="236"/>
      <c r="J2016" s="236"/>
      <c r="K2016" s="236"/>
      <c r="L2016" s="236"/>
      <c r="M2016" s="311">
        <f t="shared" si="256"/>
        <v>0</v>
      </c>
      <c r="N2016" s="236"/>
      <c r="O2016" s="236"/>
      <c r="P2016" s="236"/>
      <c r="Q2016" s="236"/>
      <c r="R2016" s="236"/>
      <c r="S2016" s="236"/>
      <c r="T2016" s="236"/>
      <c r="U2016" s="236"/>
      <c r="V2016" s="236"/>
      <c r="W2016" s="236"/>
      <c r="X2016" s="236"/>
      <c r="Y2016" s="236"/>
      <c r="Z2016" s="236"/>
      <c r="AA2016" s="236"/>
      <c r="AB2016" s="236"/>
      <c r="AC2016" s="236"/>
      <c r="AD2016" s="236"/>
      <c r="AE2016" s="236"/>
      <c r="AF2016" s="236"/>
      <c r="AG2016" s="236"/>
      <c r="AH2016" s="236"/>
      <c r="AI2016" s="236"/>
      <c r="AJ2016" s="236"/>
      <c r="AK2016" s="236"/>
      <c r="AL2016" s="260" t="str">
        <f t="shared" si="258"/>
        <v>нет</v>
      </c>
      <c r="AM2016" s="260" t="str">
        <f t="shared" si="260"/>
        <v>нет</v>
      </c>
      <c r="AN2016" s="260">
        <f t="shared" si="257"/>
        <v>0</v>
      </c>
      <c r="AO2016" s="260" t="e">
        <f t="shared" si="259"/>
        <v>#VALUE!</v>
      </c>
    </row>
    <row r="2017" spans="1:41">
      <c r="A2017" s="264" t="e">
        <f t="shared" si="261"/>
        <v>#VALUE!</v>
      </c>
      <c r="B2017" s="243">
        <v>2014</v>
      </c>
      <c r="C2017" s="244"/>
      <c r="D2017" s="259" t="str">
        <f t="shared" si="254"/>
        <v/>
      </c>
      <c r="E2017" s="236"/>
      <c r="F2017" s="236"/>
      <c r="G2017" s="244"/>
      <c r="H2017" s="259" t="str">
        <f t="shared" si="255"/>
        <v/>
      </c>
      <c r="I2017" s="236"/>
      <c r="J2017" s="236"/>
      <c r="K2017" s="236"/>
      <c r="L2017" s="236"/>
      <c r="M2017" s="311">
        <f t="shared" si="256"/>
        <v>0</v>
      </c>
      <c r="N2017" s="236"/>
      <c r="O2017" s="236"/>
      <c r="P2017" s="236"/>
      <c r="Q2017" s="236"/>
      <c r="R2017" s="236"/>
      <c r="S2017" s="236"/>
      <c r="T2017" s="236"/>
      <c r="U2017" s="236"/>
      <c r="V2017" s="236"/>
      <c r="W2017" s="236"/>
      <c r="X2017" s="236"/>
      <c r="Y2017" s="236"/>
      <c r="Z2017" s="236"/>
      <c r="AA2017" s="236"/>
      <c r="AB2017" s="236"/>
      <c r="AC2017" s="236"/>
      <c r="AD2017" s="236"/>
      <c r="AE2017" s="236"/>
      <c r="AF2017" s="236"/>
      <c r="AG2017" s="236"/>
      <c r="AH2017" s="236"/>
      <c r="AI2017" s="236"/>
      <c r="AJ2017" s="236"/>
      <c r="AK2017" s="236"/>
      <c r="AL2017" s="260" t="str">
        <f t="shared" si="258"/>
        <v>нет</v>
      </c>
      <c r="AM2017" s="260" t="str">
        <f t="shared" si="260"/>
        <v>нет</v>
      </c>
      <c r="AN2017" s="260">
        <f t="shared" si="257"/>
        <v>0</v>
      </c>
      <c r="AO2017" s="260" t="e">
        <f t="shared" si="259"/>
        <v>#VALUE!</v>
      </c>
    </row>
    <row r="2018" spans="1:41">
      <c r="A2018" s="264" t="e">
        <f t="shared" si="261"/>
        <v>#VALUE!</v>
      </c>
      <c r="B2018" s="243">
        <v>2015</v>
      </c>
      <c r="C2018" s="244"/>
      <c r="D2018" s="259" t="str">
        <f t="shared" si="254"/>
        <v/>
      </c>
      <c r="E2018" s="236"/>
      <c r="F2018" s="236"/>
      <c r="G2018" s="244"/>
      <c r="H2018" s="259" t="str">
        <f t="shared" si="255"/>
        <v/>
      </c>
      <c r="I2018" s="236"/>
      <c r="J2018" s="236"/>
      <c r="K2018" s="236"/>
      <c r="L2018" s="236"/>
      <c r="M2018" s="311">
        <f t="shared" si="256"/>
        <v>0</v>
      </c>
      <c r="N2018" s="236"/>
      <c r="O2018" s="236"/>
      <c r="P2018" s="236"/>
      <c r="Q2018" s="236"/>
      <c r="R2018" s="236"/>
      <c r="S2018" s="236"/>
      <c r="T2018" s="236"/>
      <c r="U2018" s="236"/>
      <c r="V2018" s="236"/>
      <c r="W2018" s="236"/>
      <c r="X2018" s="236"/>
      <c r="Y2018" s="236"/>
      <c r="Z2018" s="236"/>
      <c r="AA2018" s="236"/>
      <c r="AB2018" s="236"/>
      <c r="AC2018" s="236"/>
      <c r="AD2018" s="236"/>
      <c r="AE2018" s="236"/>
      <c r="AF2018" s="236"/>
      <c r="AG2018" s="236"/>
      <c r="AH2018" s="236"/>
      <c r="AI2018" s="236"/>
      <c r="AJ2018" s="236"/>
      <c r="AK2018" s="236"/>
      <c r="AL2018" s="260" t="str">
        <f t="shared" si="258"/>
        <v>нет</v>
      </c>
      <c r="AM2018" s="260" t="str">
        <f t="shared" si="260"/>
        <v>нет</v>
      </c>
      <c r="AN2018" s="260">
        <f t="shared" si="257"/>
        <v>0</v>
      </c>
      <c r="AO2018" s="260" t="e">
        <f t="shared" si="259"/>
        <v>#VALUE!</v>
      </c>
    </row>
    <row r="2019" spans="1:41">
      <c r="A2019" s="264" t="e">
        <f t="shared" si="261"/>
        <v>#VALUE!</v>
      </c>
      <c r="B2019" s="243">
        <v>2016</v>
      </c>
      <c r="C2019" s="244"/>
      <c r="D2019" s="259" t="str">
        <f t="shared" si="254"/>
        <v/>
      </c>
      <c r="E2019" s="236"/>
      <c r="F2019" s="236"/>
      <c r="G2019" s="244"/>
      <c r="H2019" s="259" t="str">
        <f t="shared" si="255"/>
        <v/>
      </c>
      <c r="I2019" s="236"/>
      <c r="J2019" s="236"/>
      <c r="K2019" s="236"/>
      <c r="L2019" s="236"/>
      <c r="M2019" s="311">
        <f t="shared" si="256"/>
        <v>0</v>
      </c>
      <c r="N2019" s="236"/>
      <c r="O2019" s="236"/>
      <c r="P2019" s="236"/>
      <c r="Q2019" s="236"/>
      <c r="R2019" s="236"/>
      <c r="S2019" s="236"/>
      <c r="T2019" s="236"/>
      <c r="U2019" s="236"/>
      <c r="V2019" s="236"/>
      <c r="W2019" s="236"/>
      <c r="X2019" s="236"/>
      <c r="Y2019" s="236"/>
      <c r="Z2019" s="236"/>
      <c r="AA2019" s="236"/>
      <c r="AB2019" s="236"/>
      <c r="AC2019" s="236"/>
      <c r="AD2019" s="236"/>
      <c r="AE2019" s="236"/>
      <c r="AF2019" s="236"/>
      <c r="AG2019" s="236"/>
      <c r="AH2019" s="236"/>
      <c r="AI2019" s="236"/>
      <c r="AJ2019" s="236"/>
      <c r="AK2019" s="236"/>
      <c r="AL2019" s="260" t="str">
        <f t="shared" si="258"/>
        <v>нет</v>
      </c>
      <c r="AM2019" s="260" t="str">
        <f t="shared" si="260"/>
        <v>нет</v>
      </c>
      <c r="AN2019" s="260">
        <f t="shared" si="257"/>
        <v>0</v>
      </c>
      <c r="AO2019" s="260" t="e">
        <f t="shared" si="259"/>
        <v>#VALUE!</v>
      </c>
    </row>
    <row r="2020" spans="1:41">
      <c r="A2020" s="264" t="e">
        <f t="shared" si="261"/>
        <v>#VALUE!</v>
      </c>
      <c r="B2020" s="243">
        <v>2017</v>
      </c>
      <c r="C2020" s="244"/>
      <c r="D2020" s="259" t="str">
        <f t="shared" si="254"/>
        <v/>
      </c>
      <c r="E2020" s="236"/>
      <c r="F2020" s="236"/>
      <c r="G2020" s="244"/>
      <c r="H2020" s="259" t="str">
        <f t="shared" si="255"/>
        <v/>
      </c>
      <c r="I2020" s="236"/>
      <c r="J2020" s="236"/>
      <c r="K2020" s="236"/>
      <c r="L2020" s="236"/>
      <c r="M2020" s="311">
        <f t="shared" si="256"/>
        <v>0</v>
      </c>
      <c r="N2020" s="236"/>
      <c r="O2020" s="236"/>
      <c r="P2020" s="236"/>
      <c r="Q2020" s="236"/>
      <c r="R2020" s="236"/>
      <c r="S2020" s="236"/>
      <c r="T2020" s="236"/>
      <c r="U2020" s="236"/>
      <c r="V2020" s="236"/>
      <c r="W2020" s="236"/>
      <c r="X2020" s="236"/>
      <c r="Y2020" s="236"/>
      <c r="Z2020" s="236"/>
      <c r="AA2020" s="236"/>
      <c r="AB2020" s="236"/>
      <c r="AC2020" s="236"/>
      <c r="AD2020" s="236"/>
      <c r="AE2020" s="236"/>
      <c r="AF2020" s="236"/>
      <c r="AG2020" s="236"/>
      <c r="AH2020" s="236"/>
      <c r="AI2020" s="236"/>
      <c r="AJ2020" s="236"/>
      <c r="AK2020" s="236"/>
      <c r="AL2020" s="260" t="str">
        <f t="shared" si="258"/>
        <v>нет</v>
      </c>
      <c r="AM2020" s="260" t="str">
        <f t="shared" si="260"/>
        <v>нет</v>
      </c>
      <c r="AN2020" s="260">
        <f t="shared" si="257"/>
        <v>0</v>
      </c>
      <c r="AO2020" s="260" t="e">
        <f t="shared" si="259"/>
        <v>#VALUE!</v>
      </c>
    </row>
    <row r="2021" spans="1:41">
      <c r="A2021" s="264" t="e">
        <f t="shared" si="261"/>
        <v>#VALUE!</v>
      </c>
      <c r="B2021" s="243">
        <v>2018</v>
      </c>
      <c r="C2021" s="244"/>
      <c r="D2021" s="259" t="str">
        <f t="shared" si="254"/>
        <v/>
      </c>
      <c r="E2021" s="236"/>
      <c r="F2021" s="236"/>
      <c r="G2021" s="244"/>
      <c r="H2021" s="259" t="str">
        <f t="shared" si="255"/>
        <v/>
      </c>
      <c r="I2021" s="236"/>
      <c r="J2021" s="236"/>
      <c r="K2021" s="236"/>
      <c r="L2021" s="236"/>
      <c r="M2021" s="311">
        <f t="shared" si="256"/>
        <v>0</v>
      </c>
      <c r="N2021" s="236"/>
      <c r="O2021" s="236"/>
      <c r="P2021" s="236"/>
      <c r="Q2021" s="236"/>
      <c r="R2021" s="236"/>
      <c r="S2021" s="236"/>
      <c r="T2021" s="236"/>
      <c r="U2021" s="236"/>
      <c r="V2021" s="236"/>
      <c r="W2021" s="236"/>
      <c r="X2021" s="236"/>
      <c r="Y2021" s="236"/>
      <c r="Z2021" s="236"/>
      <c r="AA2021" s="236"/>
      <c r="AB2021" s="236"/>
      <c r="AC2021" s="236"/>
      <c r="AD2021" s="236"/>
      <c r="AE2021" s="236"/>
      <c r="AF2021" s="236"/>
      <c r="AG2021" s="236"/>
      <c r="AH2021" s="236"/>
      <c r="AI2021" s="236"/>
      <c r="AJ2021" s="236"/>
      <c r="AK2021" s="236"/>
      <c r="AL2021" s="260" t="str">
        <f t="shared" si="258"/>
        <v>нет</v>
      </c>
      <c r="AM2021" s="260" t="str">
        <f t="shared" si="260"/>
        <v>нет</v>
      </c>
      <c r="AN2021" s="260">
        <f t="shared" si="257"/>
        <v>0</v>
      </c>
      <c r="AO2021" s="260" t="e">
        <f t="shared" si="259"/>
        <v>#VALUE!</v>
      </c>
    </row>
    <row r="2022" spans="1:41">
      <c r="A2022" s="264" t="e">
        <f t="shared" si="261"/>
        <v>#VALUE!</v>
      </c>
      <c r="B2022" s="243">
        <v>2019</v>
      </c>
      <c r="C2022" s="244"/>
      <c r="D2022" s="259" t="str">
        <f t="shared" si="254"/>
        <v/>
      </c>
      <c r="E2022" s="236"/>
      <c r="F2022" s="236"/>
      <c r="G2022" s="244"/>
      <c r="H2022" s="259" t="str">
        <f t="shared" si="255"/>
        <v/>
      </c>
      <c r="I2022" s="236"/>
      <c r="J2022" s="236"/>
      <c r="K2022" s="236"/>
      <c r="L2022" s="236"/>
      <c r="M2022" s="311">
        <f t="shared" si="256"/>
        <v>0</v>
      </c>
      <c r="N2022" s="236"/>
      <c r="O2022" s="236"/>
      <c r="P2022" s="236"/>
      <c r="Q2022" s="236"/>
      <c r="R2022" s="236"/>
      <c r="S2022" s="236"/>
      <c r="T2022" s="236"/>
      <c r="U2022" s="236"/>
      <c r="V2022" s="236"/>
      <c r="W2022" s="236"/>
      <c r="X2022" s="236"/>
      <c r="Y2022" s="236"/>
      <c r="Z2022" s="236"/>
      <c r="AA2022" s="236"/>
      <c r="AB2022" s="236"/>
      <c r="AC2022" s="236"/>
      <c r="AD2022" s="236"/>
      <c r="AE2022" s="236"/>
      <c r="AF2022" s="236"/>
      <c r="AG2022" s="236"/>
      <c r="AH2022" s="236"/>
      <c r="AI2022" s="236"/>
      <c r="AJ2022" s="236"/>
      <c r="AK2022" s="236"/>
      <c r="AL2022" s="260" t="str">
        <f t="shared" si="258"/>
        <v>нет</v>
      </c>
      <c r="AM2022" s="260" t="str">
        <f t="shared" si="260"/>
        <v>нет</v>
      </c>
      <c r="AN2022" s="260">
        <f t="shared" si="257"/>
        <v>0</v>
      </c>
      <c r="AO2022" s="260" t="e">
        <f t="shared" si="259"/>
        <v>#VALUE!</v>
      </c>
    </row>
    <row r="2023" spans="1:41">
      <c r="A2023" s="264" t="e">
        <f t="shared" si="261"/>
        <v>#VALUE!</v>
      </c>
      <c r="B2023" s="243">
        <v>2020</v>
      </c>
      <c r="C2023" s="244"/>
      <c r="D2023" s="259" t="str">
        <f t="shared" si="254"/>
        <v/>
      </c>
      <c r="E2023" s="236"/>
      <c r="F2023" s="236"/>
      <c r="G2023" s="244"/>
      <c r="H2023" s="259" t="str">
        <f t="shared" si="255"/>
        <v/>
      </c>
      <c r="I2023" s="236"/>
      <c r="J2023" s="236"/>
      <c r="K2023" s="236"/>
      <c r="L2023" s="236"/>
      <c r="M2023" s="311">
        <f t="shared" si="256"/>
        <v>0</v>
      </c>
      <c r="N2023" s="236"/>
      <c r="O2023" s="236"/>
      <c r="P2023" s="236"/>
      <c r="Q2023" s="236"/>
      <c r="R2023" s="236"/>
      <c r="S2023" s="236"/>
      <c r="T2023" s="236"/>
      <c r="U2023" s="236"/>
      <c r="V2023" s="236"/>
      <c r="W2023" s="236"/>
      <c r="X2023" s="236"/>
      <c r="Y2023" s="236"/>
      <c r="Z2023" s="236"/>
      <c r="AA2023" s="236"/>
      <c r="AB2023" s="236"/>
      <c r="AC2023" s="236"/>
      <c r="AD2023" s="236"/>
      <c r="AE2023" s="236"/>
      <c r="AF2023" s="236"/>
      <c r="AG2023" s="236"/>
      <c r="AH2023" s="236"/>
      <c r="AI2023" s="236"/>
      <c r="AJ2023" s="236"/>
      <c r="AK2023" s="236"/>
      <c r="AL2023" s="260" t="str">
        <f t="shared" si="258"/>
        <v>нет</v>
      </c>
      <c r="AM2023" s="260" t="str">
        <f t="shared" si="260"/>
        <v>нет</v>
      </c>
      <c r="AN2023" s="260">
        <f t="shared" si="257"/>
        <v>0</v>
      </c>
      <c r="AO2023" s="260" t="e">
        <f t="shared" si="259"/>
        <v>#VALUE!</v>
      </c>
    </row>
    <row r="2024" spans="1:41">
      <c r="A2024" s="264" t="e">
        <f t="shared" si="261"/>
        <v>#VALUE!</v>
      </c>
      <c r="B2024" s="243">
        <v>2021</v>
      </c>
      <c r="C2024" s="244"/>
      <c r="D2024" s="259" t="str">
        <f t="shared" si="254"/>
        <v/>
      </c>
      <c r="E2024" s="236"/>
      <c r="F2024" s="236"/>
      <c r="G2024" s="244"/>
      <c r="H2024" s="259" t="str">
        <f t="shared" si="255"/>
        <v/>
      </c>
      <c r="I2024" s="236"/>
      <c r="J2024" s="236"/>
      <c r="K2024" s="236"/>
      <c r="L2024" s="236"/>
      <c r="M2024" s="311">
        <f t="shared" si="256"/>
        <v>0</v>
      </c>
      <c r="N2024" s="236"/>
      <c r="O2024" s="236"/>
      <c r="P2024" s="236"/>
      <c r="Q2024" s="236"/>
      <c r="R2024" s="236"/>
      <c r="S2024" s="236"/>
      <c r="T2024" s="236"/>
      <c r="U2024" s="236"/>
      <c r="V2024" s="236"/>
      <c r="W2024" s="236"/>
      <c r="X2024" s="236"/>
      <c r="Y2024" s="236"/>
      <c r="Z2024" s="236"/>
      <c r="AA2024" s="236"/>
      <c r="AB2024" s="236"/>
      <c r="AC2024" s="236"/>
      <c r="AD2024" s="236"/>
      <c r="AE2024" s="236"/>
      <c r="AF2024" s="236"/>
      <c r="AG2024" s="236"/>
      <c r="AH2024" s="236"/>
      <c r="AI2024" s="236"/>
      <c r="AJ2024" s="236"/>
      <c r="AK2024" s="236"/>
      <c r="AL2024" s="260" t="str">
        <f t="shared" si="258"/>
        <v>нет</v>
      </c>
      <c r="AM2024" s="260" t="str">
        <f t="shared" si="260"/>
        <v>нет</v>
      </c>
      <c r="AN2024" s="260">
        <f t="shared" si="257"/>
        <v>0</v>
      </c>
      <c r="AO2024" s="260" t="e">
        <f t="shared" si="259"/>
        <v>#VALUE!</v>
      </c>
    </row>
    <row r="2025" spans="1:41">
      <c r="A2025" s="264" t="e">
        <f t="shared" si="261"/>
        <v>#VALUE!</v>
      </c>
      <c r="B2025" s="243">
        <v>2022</v>
      </c>
      <c r="C2025" s="244"/>
      <c r="D2025" s="259" t="str">
        <f t="shared" si="254"/>
        <v/>
      </c>
      <c r="E2025" s="236"/>
      <c r="F2025" s="236"/>
      <c r="G2025" s="244"/>
      <c r="H2025" s="259" t="str">
        <f t="shared" si="255"/>
        <v/>
      </c>
      <c r="I2025" s="236"/>
      <c r="J2025" s="236"/>
      <c r="K2025" s="236"/>
      <c r="L2025" s="236"/>
      <c r="M2025" s="311">
        <f t="shared" si="256"/>
        <v>0</v>
      </c>
      <c r="N2025" s="236"/>
      <c r="O2025" s="236"/>
      <c r="P2025" s="236"/>
      <c r="Q2025" s="236"/>
      <c r="R2025" s="236"/>
      <c r="S2025" s="236"/>
      <c r="T2025" s="236"/>
      <c r="U2025" s="236"/>
      <c r="V2025" s="236"/>
      <c r="W2025" s="236"/>
      <c r="X2025" s="236"/>
      <c r="Y2025" s="236"/>
      <c r="Z2025" s="236"/>
      <c r="AA2025" s="236"/>
      <c r="AB2025" s="236"/>
      <c r="AC2025" s="236"/>
      <c r="AD2025" s="236"/>
      <c r="AE2025" s="236"/>
      <c r="AF2025" s="236"/>
      <c r="AG2025" s="236"/>
      <c r="AH2025" s="236"/>
      <c r="AI2025" s="236"/>
      <c r="AJ2025" s="236"/>
      <c r="AK2025" s="236"/>
      <c r="AL2025" s="260" t="str">
        <f t="shared" si="258"/>
        <v>нет</v>
      </c>
      <c r="AM2025" s="260" t="str">
        <f t="shared" si="260"/>
        <v>нет</v>
      </c>
      <c r="AN2025" s="260">
        <f t="shared" si="257"/>
        <v>0</v>
      </c>
      <c r="AO2025" s="260" t="e">
        <f t="shared" si="259"/>
        <v>#VALUE!</v>
      </c>
    </row>
    <row r="2026" spans="1:41">
      <c r="A2026" s="264" t="e">
        <f t="shared" si="261"/>
        <v>#VALUE!</v>
      </c>
      <c r="B2026" s="243">
        <v>2023</v>
      </c>
      <c r="C2026" s="244"/>
      <c r="D2026" s="259" t="str">
        <f t="shared" si="254"/>
        <v/>
      </c>
      <c r="E2026" s="236"/>
      <c r="F2026" s="236"/>
      <c r="G2026" s="244"/>
      <c r="H2026" s="259" t="str">
        <f t="shared" si="255"/>
        <v/>
      </c>
      <c r="I2026" s="236"/>
      <c r="J2026" s="236"/>
      <c r="K2026" s="236"/>
      <c r="L2026" s="236"/>
      <c r="M2026" s="311">
        <f t="shared" si="256"/>
        <v>0</v>
      </c>
      <c r="N2026" s="236"/>
      <c r="O2026" s="236"/>
      <c r="P2026" s="236"/>
      <c r="Q2026" s="236"/>
      <c r="R2026" s="236"/>
      <c r="S2026" s="236"/>
      <c r="T2026" s="236"/>
      <c r="U2026" s="236"/>
      <c r="V2026" s="236"/>
      <c r="W2026" s="236"/>
      <c r="X2026" s="236"/>
      <c r="Y2026" s="236"/>
      <c r="Z2026" s="236"/>
      <c r="AA2026" s="236"/>
      <c r="AB2026" s="236"/>
      <c r="AC2026" s="236"/>
      <c r="AD2026" s="236"/>
      <c r="AE2026" s="236"/>
      <c r="AF2026" s="236"/>
      <c r="AG2026" s="236"/>
      <c r="AH2026" s="236"/>
      <c r="AI2026" s="236"/>
      <c r="AJ2026" s="236"/>
      <c r="AK2026" s="236"/>
      <c r="AL2026" s="260" t="str">
        <f t="shared" si="258"/>
        <v>нет</v>
      </c>
      <c r="AM2026" s="260" t="str">
        <f t="shared" si="260"/>
        <v>нет</v>
      </c>
      <c r="AN2026" s="260">
        <f t="shared" si="257"/>
        <v>0</v>
      </c>
      <c r="AO2026" s="260" t="e">
        <f t="shared" si="259"/>
        <v>#VALUE!</v>
      </c>
    </row>
    <row r="2027" spans="1:41">
      <c r="A2027" s="264" t="e">
        <f t="shared" si="261"/>
        <v>#VALUE!</v>
      </c>
      <c r="B2027" s="243">
        <v>2024</v>
      </c>
      <c r="C2027" s="244"/>
      <c r="D2027" s="259" t="str">
        <f t="shared" si="254"/>
        <v/>
      </c>
      <c r="E2027" s="236"/>
      <c r="F2027" s="236"/>
      <c r="G2027" s="244"/>
      <c r="H2027" s="259" t="str">
        <f t="shared" si="255"/>
        <v/>
      </c>
      <c r="I2027" s="236"/>
      <c r="J2027" s="236"/>
      <c r="K2027" s="236"/>
      <c r="L2027" s="236"/>
      <c r="M2027" s="311">
        <f t="shared" si="256"/>
        <v>0</v>
      </c>
      <c r="N2027" s="236"/>
      <c r="O2027" s="236"/>
      <c r="P2027" s="236"/>
      <c r="Q2027" s="236"/>
      <c r="R2027" s="236"/>
      <c r="S2027" s="236"/>
      <c r="T2027" s="236"/>
      <c r="U2027" s="236"/>
      <c r="V2027" s="236"/>
      <c r="W2027" s="236"/>
      <c r="X2027" s="236"/>
      <c r="Y2027" s="236"/>
      <c r="Z2027" s="236"/>
      <c r="AA2027" s="236"/>
      <c r="AB2027" s="236"/>
      <c r="AC2027" s="236"/>
      <c r="AD2027" s="236"/>
      <c r="AE2027" s="236"/>
      <c r="AF2027" s="236"/>
      <c r="AG2027" s="236"/>
      <c r="AH2027" s="236"/>
      <c r="AI2027" s="236"/>
      <c r="AJ2027" s="236"/>
      <c r="AK2027" s="236"/>
      <c r="AL2027" s="260" t="str">
        <f t="shared" si="258"/>
        <v>нет</v>
      </c>
      <c r="AM2027" s="260" t="str">
        <f t="shared" si="260"/>
        <v>нет</v>
      </c>
      <c r="AN2027" s="260">
        <f t="shared" si="257"/>
        <v>0</v>
      </c>
      <c r="AO2027" s="260" t="e">
        <f t="shared" si="259"/>
        <v>#VALUE!</v>
      </c>
    </row>
    <row r="2028" spans="1:41">
      <c r="A2028" s="264" t="e">
        <f t="shared" si="261"/>
        <v>#VALUE!</v>
      </c>
      <c r="B2028" s="243">
        <v>2025</v>
      </c>
      <c r="C2028" s="244"/>
      <c r="D2028" s="259" t="str">
        <f t="shared" si="254"/>
        <v/>
      </c>
      <c r="E2028" s="236"/>
      <c r="F2028" s="236"/>
      <c r="G2028" s="244"/>
      <c r="H2028" s="259" t="str">
        <f t="shared" si="255"/>
        <v/>
      </c>
      <c r="I2028" s="236"/>
      <c r="J2028" s="236"/>
      <c r="K2028" s="236"/>
      <c r="L2028" s="236"/>
      <c r="M2028" s="311">
        <f t="shared" si="256"/>
        <v>0</v>
      </c>
      <c r="N2028" s="236"/>
      <c r="O2028" s="236"/>
      <c r="P2028" s="236"/>
      <c r="Q2028" s="236"/>
      <c r="R2028" s="236"/>
      <c r="S2028" s="236"/>
      <c r="T2028" s="236"/>
      <c r="U2028" s="236"/>
      <c r="V2028" s="236"/>
      <c r="W2028" s="236"/>
      <c r="X2028" s="236"/>
      <c r="Y2028" s="236"/>
      <c r="Z2028" s="236"/>
      <c r="AA2028" s="236"/>
      <c r="AB2028" s="236"/>
      <c r="AC2028" s="236"/>
      <c r="AD2028" s="236"/>
      <c r="AE2028" s="236"/>
      <c r="AF2028" s="236"/>
      <c r="AG2028" s="236"/>
      <c r="AH2028" s="236"/>
      <c r="AI2028" s="236"/>
      <c r="AJ2028" s="236"/>
      <c r="AK2028" s="236"/>
      <c r="AL2028" s="260" t="str">
        <f t="shared" si="258"/>
        <v>нет</v>
      </c>
      <c r="AM2028" s="260" t="str">
        <f t="shared" si="260"/>
        <v>нет</v>
      </c>
      <c r="AN2028" s="260">
        <f t="shared" si="257"/>
        <v>0</v>
      </c>
      <c r="AO2028" s="260" t="e">
        <f t="shared" si="259"/>
        <v>#VALUE!</v>
      </c>
    </row>
    <row r="2029" spans="1:41">
      <c r="A2029" s="264" t="e">
        <f t="shared" si="261"/>
        <v>#VALUE!</v>
      </c>
      <c r="B2029" s="243">
        <v>2026</v>
      </c>
      <c r="C2029" s="244"/>
      <c r="D2029" s="259" t="str">
        <f t="shared" si="254"/>
        <v/>
      </c>
      <c r="E2029" s="236"/>
      <c r="F2029" s="236"/>
      <c r="G2029" s="244"/>
      <c r="H2029" s="259" t="str">
        <f t="shared" si="255"/>
        <v/>
      </c>
      <c r="I2029" s="236"/>
      <c r="J2029" s="236"/>
      <c r="K2029" s="236"/>
      <c r="L2029" s="236"/>
      <c r="M2029" s="311">
        <f t="shared" si="256"/>
        <v>0</v>
      </c>
      <c r="N2029" s="236"/>
      <c r="O2029" s="236"/>
      <c r="P2029" s="236"/>
      <c r="Q2029" s="236"/>
      <c r="R2029" s="236"/>
      <c r="S2029" s="236"/>
      <c r="T2029" s="236"/>
      <c r="U2029" s="236"/>
      <c r="V2029" s="236"/>
      <c r="W2029" s="236"/>
      <c r="X2029" s="236"/>
      <c r="Y2029" s="236"/>
      <c r="Z2029" s="236"/>
      <c r="AA2029" s="236"/>
      <c r="AB2029" s="236"/>
      <c r="AC2029" s="236"/>
      <c r="AD2029" s="236"/>
      <c r="AE2029" s="236"/>
      <c r="AF2029" s="236"/>
      <c r="AG2029" s="236"/>
      <c r="AH2029" s="236"/>
      <c r="AI2029" s="236"/>
      <c r="AJ2029" s="236"/>
      <c r="AK2029" s="236"/>
      <c r="AL2029" s="260" t="str">
        <f t="shared" si="258"/>
        <v>нет</v>
      </c>
      <c r="AM2029" s="260" t="str">
        <f t="shared" si="260"/>
        <v>нет</v>
      </c>
      <c r="AN2029" s="260">
        <f t="shared" si="257"/>
        <v>0</v>
      </c>
      <c r="AO2029" s="260" t="e">
        <f t="shared" si="259"/>
        <v>#VALUE!</v>
      </c>
    </row>
    <row r="2030" spans="1:41">
      <c r="A2030" s="264" t="e">
        <f t="shared" si="261"/>
        <v>#VALUE!</v>
      </c>
      <c r="B2030" s="243">
        <v>2027</v>
      </c>
      <c r="C2030" s="244"/>
      <c r="D2030" s="259" t="str">
        <f t="shared" si="254"/>
        <v/>
      </c>
      <c r="E2030" s="236"/>
      <c r="F2030" s="236"/>
      <c r="G2030" s="244"/>
      <c r="H2030" s="259" t="str">
        <f t="shared" si="255"/>
        <v/>
      </c>
      <c r="I2030" s="236"/>
      <c r="J2030" s="236"/>
      <c r="K2030" s="236"/>
      <c r="L2030" s="236"/>
      <c r="M2030" s="311">
        <f t="shared" si="256"/>
        <v>0</v>
      </c>
      <c r="N2030" s="236"/>
      <c r="O2030" s="236"/>
      <c r="P2030" s="236"/>
      <c r="Q2030" s="236"/>
      <c r="R2030" s="236"/>
      <c r="S2030" s="236"/>
      <c r="T2030" s="236"/>
      <c r="U2030" s="236"/>
      <c r="V2030" s="236"/>
      <c r="W2030" s="236"/>
      <c r="X2030" s="236"/>
      <c r="Y2030" s="236"/>
      <c r="Z2030" s="236"/>
      <c r="AA2030" s="236"/>
      <c r="AB2030" s="236"/>
      <c r="AC2030" s="236"/>
      <c r="AD2030" s="236"/>
      <c r="AE2030" s="236"/>
      <c r="AF2030" s="236"/>
      <c r="AG2030" s="236"/>
      <c r="AH2030" s="236"/>
      <c r="AI2030" s="236"/>
      <c r="AJ2030" s="236"/>
      <c r="AK2030" s="236"/>
      <c r="AL2030" s="260" t="str">
        <f t="shared" si="258"/>
        <v>нет</v>
      </c>
      <c r="AM2030" s="260" t="str">
        <f t="shared" si="260"/>
        <v>нет</v>
      </c>
      <c r="AN2030" s="260">
        <f t="shared" si="257"/>
        <v>0</v>
      </c>
      <c r="AO2030" s="260" t="e">
        <f t="shared" si="259"/>
        <v>#VALUE!</v>
      </c>
    </row>
    <row r="2031" spans="1:41">
      <c r="A2031" s="264" t="e">
        <f t="shared" si="261"/>
        <v>#VALUE!</v>
      </c>
      <c r="B2031" s="243">
        <v>2028</v>
      </c>
      <c r="C2031" s="244"/>
      <c r="D2031" s="259" t="str">
        <f t="shared" si="254"/>
        <v/>
      </c>
      <c r="E2031" s="236"/>
      <c r="F2031" s="236"/>
      <c r="G2031" s="244"/>
      <c r="H2031" s="259" t="str">
        <f t="shared" si="255"/>
        <v/>
      </c>
      <c r="I2031" s="236"/>
      <c r="J2031" s="236"/>
      <c r="K2031" s="236"/>
      <c r="L2031" s="236"/>
      <c r="M2031" s="311">
        <f t="shared" si="256"/>
        <v>0</v>
      </c>
      <c r="N2031" s="236"/>
      <c r="O2031" s="236"/>
      <c r="P2031" s="236"/>
      <c r="Q2031" s="236"/>
      <c r="R2031" s="236"/>
      <c r="S2031" s="236"/>
      <c r="T2031" s="236"/>
      <c r="U2031" s="236"/>
      <c r="V2031" s="236"/>
      <c r="W2031" s="236"/>
      <c r="X2031" s="236"/>
      <c r="Y2031" s="236"/>
      <c r="Z2031" s="236"/>
      <c r="AA2031" s="236"/>
      <c r="AB2031" s="236"/>
      <c r="AC2031" s="236"/>
      <c r="AD2031" s="236"/>
      <c r="AE2031" s="236"/>
      <c r="AF2031" s="236"/>
      <c r="AG2031" s="236"/>
      <c r="AH2031" s="236"/>
      <c r="AI2031" s="236"/>
      <c r="AJ2031" s="236"/>
      <c r="AK2031" s="236"/>
      <c r="AL2031" s="260" t="str">
        <f t="shared" si="258"/>
        <v>нет</v>
      </c>
      <c r="AM2031" s="260" t="str">
        <f t="shared" si="260"/>
        <v>нет</v>
      </c>
      <c r="AN2031" s="260">
        <f t="shared" si="257"/>
        <v>0</v>
      </c>
      <c r="AO2031" s="260" t="e">
        <f t="shared" si="259"/>
        <v>#VALUE!</v>
      </c>
    </row>
    <row r="2032" spans="1:41">
      <c r="A2032" s="264" t="e">
        <f t="shared" si="261"/>
        <v>#VALUE!</v>
      </c>
      <c r="B2032" s="243">
        <v>2029</v>
      </c>
      <c r="C2032" s="244"/>
      <c r="D2032" s="259" t="str">
        <f t="shared" si="254"/>
        <v/>
      </c>
      <c r="E2032" s="236"/>
      <c r="F2032" s="236"/>
      <c r="G2032" s="244"/>
      <c r="H2032" s="259" t="str">
        <f t="shared" si="255"/>
        <v/>
      </c>
      <c r="I2032" s="236"/>
      <c r="J2032" s="236"/>
      <c r="K2032" s="236"/>
      <c r="L2032" s="236"/>
      <c r="M2032" s="311">
        <f t="shared" si="256"/>
        <v>0</v>
      </c>
      <c r="N2032" s="236"/>
      <c r="O2032" s="236"/>
      <c r="P2032" s="236"/>
      <c r="Q2032" s="236"/>
      <c r="R2032" s="236"/>
      <c r="S2032" s="236"/>
      <c r="T2032" s="236"/>
      <c r="U2032" s="236"/>
      <c r="V2032" s="236"/>
      <c r="W2032" s="236"/>
      <c r="X2032" s="236"/>
      <c r="Y2032" s="236"/>
      <c r="Z2032" s="236"/>
      <c r="AA2032" s="236"/>
      <c r="AB2032" s="236"/>
      <c r="AC2032" s="236"/>
      <c r="AD2032" s="236"/>
      <c r="AE2032" s="236"/>
      <c r="AF2032" s="236"/>
      <c r="AG2032" s="236"/>
      <c r="AH2032" s="236"/>
      <c r="AI2032" s="236"/>
      <c r="AJ2032" s="236"/>
      <c r="AK2032" s="236"/>
      <c r="AL2032" s="260" t="str">
        <f t="shared" si="258"/>
        <v>нет</v>
      </c>
      <c r="AM2032" s="260" t="str">
        <f t="shared" si="260"/>
        <v>нет</v>
      </c>
      <c r="AN2032" s="260">
        <f t="shared" si="257"/>
        <v>0</v>
      </c>
      <c r="AO2032" s="260" t="e">
        <f t="shared" si="259"/>
        <v>#VALUE!</v>
      </c>
    </row>
    <row r="2033" spans="1:41">
      <c r="A2033" s="264" t="e">
        <f t="shared" si="261"/>
        <v>#VALUE!</v>
      </c>
      <c r="B2033" s="243">
        <v>2030</v>
      </c>
      <c r="C2033" s="244"/>
      <c r="D2033" s="259" t="str">
        <f t="shared" si="254"/>
        <v/>
      </c>
      <c r="E2033" s="236"/>
      <c r="F2033" s="236"/>
      <c r="G2033" s="244"/>
      <c r="H2033" s="259" t="str">
        <f t="shared" si="255"/>
        <v/>
      </c>
      <c r="I2033" s="236"/>
      <c r="J2033" s="236"/>
      <c r="K2033" s="236"/>
      <c r="L2033" s="236"/>
      <c r="M2033" s="311">
        <f t="shared" si="256"/>
        <v>0</v>
      </c>
      <c r="N2033" s="236"/>
      <c r="O2033" s="236"/>
      <c r="P2033" s="236"/>
      <c r="Q2033" s="236"/>
      <c r="R2033" s="236"/>
      <c r="S2033" s="236"/>
      <c r="T2033" s="236"/>
      <c r="U2033" s="236"/>
      <c r="V2033" s="236"/>
      <c r="W2033" s="236"/>
      <c r="X2033" s="236"/>
      <c r="Y2033" s="236"/>
      <c r="Z2033" s="236"/>
      <c r="AA2033" s="236"/>
      <c r="AB2033" s="236"/>
      <c r="AC2033" s="236"/>
      <c r="AD2033" s="236"/>
      <c r="AE2033" s="236"/>
      <c r="AF2033" s="236"/>
      <c r="AG2033" s="236"/>
      <c r="AH2033" s="236"/>
      <c r="AI2033" s="236"/>
      <c r="AJ2033" s="236"/>
      <c r="AK2033" s="236"/>
      <c r="AL2033" s="260" t="str">
        <f t="shared" si="258"/>
        <v>нет</v>
      </c>
      <c r="AM2033" s="260" t="str">
        <f t="shared" si="260"/>
        <v>нет</v>
      </c>
      <c r="AN2033" s="260">
        <f t="shared" si="257"/>
        <v>0</v>
      </c>
      <c r="AO2033" s="260" t="e">
        <f t="shared" si="259"/>
        <v>#VALUE!</v>
      </c>
    </row>
    <row r="2034" spans="1:41">
      <c r="A2034" s="264" t="e">
        <f t="shared" si="261"/>
        <v>#VALUE!</v>
      </c>
      <c r="B2034" s="243">
        <v>2031</v>
      </c>
      <c r="C2034" s="244"/>
      <c r="D2034" s="259" t="str">
        <f t="shared" si="254"/>
        <v/>
      </c>
      <c r="E2034" s="236"/>
      <c r="F2034" s="236"/>
      <c r="G2034" s="244"/>
      <c r="H2034" s="259" t="str">
        <f t="shared" si="255"/>
        <v/>
      </c>
      <c r="I2034" s="236"/>
      <c r="J2034" s="236"/>
      <c r="K2034" s="236"/>
      <c r="L2034" s="236"/>
      <c r="M2034" s="311">
        <f t="shared" si="256"/>
        <v>0</v>
      </c>
      <c r="N2034" s="236"/>
      <c r="O2034" s="236"/>
      <c r="P2034" s="236"/>
      <c r="Q2034" s="236"/>
      <c r="R2034" s="236"/>
      <c r="S2034" s="236"/>
      <c r="T2034" s="236"/>
      <c r="U2034" s="236"/>
      <c r="V2034" s="236"/>
      <c r="W2034" s="236"/>
      <c r="X2034" s="236"/>
      <c r="Y2034" s="236"/>
      <c r="Z2034" s="236"/>
      <c r="AA2034" s="236"/>
      <c r="AB2034" s="236"/>
      <c r="AC2034" s="236"/>
      <c r="AD2034" s="236"/>
      <c r="AE2034" s="236"/>
      <c r="AF2034" s="236"/>
      <c r="AG2034" s="236"/>
      <c r="AH2034" s="236"/>
      <c r="AI2034" s="236"/>
      <c r="AJ2034" s="236"/>
      <c r="AK2034" s="236"/>
      <c r="AL2034" s="260" t="str">
        <f t="shared" si="258"/>
        <v>нет</v>
      </c>
      <c r="AM2034" s="260" t="str">
        <f t="shared" si="260"/>
        <v>нет</v>
      </c>
      <c r="AN2034" s="260">
        <f t="shared" si="257"/>
        <v>0</v>
      </c>
      <c r="AO2034" s="260" t="e">
        <f t="shared" si="259"/>
        <v>#VALUE!</v>
      </c>
    </row>
    <row r="2035" spans="1:41">
      <c r="A2035" s="264" t="e">
        <f t="shared" si="261"/>
        <v>#VALUE!</v>
      </c>
      <c r="B2035" s="243">
        <v>2032</v>
      </c>
      <c r="C2035" s="244"/>
      <c r="D2035" s="259" t="str">
        <f t="shared" si="254"/>
        <v/>
      </c>
      <c r="E2035" s="236"/>
      <c r="F2035" s="236"/>
      <c r="G2035" s="244"/>
      <c r="H2035" s="259" t="str">
        <f t="shared" si="255"/>
        <v/>
      </c>
      <c r="I2035" s="236"/>
      <c r="J2035" s="236"/>
      <c r="K2035" s="236"/>
      <c r="L2035" s="236"/>
      <c r="M2035" s="311">
        <f t="shared" si="256"/>
        <v>0</v>
      </c>
      <c r="N2035" s="236"/>
      <c r="O2035" s="236"/>
      <c r="P2035" s="236"/>
      <c r="Q2035" s="236"/>
      <c r="R2035" s="236"/>
      <c r="S2035" s="236"/>
      <c r="T2035" s="236"/>
      <c r="U2035" s="236"/>
      <c r="V2035" s="236"/>
      <c r="W2035" s="236"/>
      <c r="X2035" s="236"/>
      <c r="Y2035" s="236"/>
      <c r="Z2035" s="236"/>
      <c r="AA2035" s="236"/>
      <c r="AB2035" s="236"/>
      <c r="AC2035" s="236"/>
      <c r="AD2035" s="236"/>
      <c r="AE2035" s="236"/>
      <c r="AF2035" s="236"/>
      <c r="AG2035" s="236"/>
      <c r="AH2035" s="236"/>
      <c r="AI2035" s="236"/>
      <c r="AJ2035" s="236"/>
      <c r="AK2035" s="236"/>
      <c r="AL2035" s="260" t="str">
        <f t="shared" si="258"/>
        <v>нет</v>
      </c>
      <c r="AM2035" s="260" t="str">
        <f t="shared" si="260"/>
        <v>нет</v>
      </c>
      <c r="AN2035" s="260">
        <f t="shared" si="257"/>
        <v>0</v>
      </c>
      <c r="AO2035" s="260" t="e">
        <f t="shared" si="259"/>
        <v>#VALUE!</v>
      </c>
    </row>
    <row r="2036" spans="1:41">
      <c r="A2036" s="264" t="e">
        <f t="shared" si="261"/>
        <v>#VALUE!</v>
      </c>
      <c r="B2036" s="243">
        <v>2033</v>
      </c>
      <c r="C2036" s="244"/>
      <c r="D2036" s="259" t="str">
        <f t="shared" si="254"/>
        <v/>
      </c>
      <c r="E2036" s="236"/>
      <c r="F2036" s="236"/>
      <c r="G2036" s="244"/>
      <c r="H2036" s="259" t="str">
        <f t="shared" si="255"/>
        <v/>
      </c>
      <c r="I2036" s="236"/>
      <c r="J2036" s="236"/>
      <c r="K2036" s="236"/>
      <c r="L2036" s="236"/>
      <c r="M2036" s="311">
        <f t="shared" si="256"/>
        <v>0</v>
      </c>
      <c r="N2036" s="236"/>
      <c r="O2036" s="236"/>
      <c r="P2036" s="236"/>
      <c r="Q2036" s="236"/>
      <c r="R2036" s="236"/>
      <c r="S2036" s="236"/>
      <c r="T2036" s="236"/>
      <c r="U2036" s="236"/>
      <c r="V2036" s="236"/>
      <c r="W2036" s="236"/>
      <c r="X2036" s="236"/>
      <c r="Y2036" s="236"/>
      <c r="Z2036" s="236"/>
      <c r="AA2036" s="236"/>
      <c r="AB2036" s="236"/>
      <c r="AC2036" s="236"/>
      <c r="AD2036" s="236"/>
      <c r="AE2036" s="236"/>
      <c r="AF2036" s="236"/>
      <c r="AG2036" s="236"/>
      <c r="AH2036" s="236"/>
      <c r="AI2036" s="236"/>
      <c r="AJ2036" s="236"/>
      <c r="AK2036" s="236"/>
      <c r="AL2036" s="260" t="str">
        <f t="shared" si="258"/>
        <v>нет</v>
      </c>
      <c r="AM2036" s="260" t="str">
        <f t="shared" si="260"/>
        <v>нет</v>
      </c>
      <c r="AN2036" s="260">
        <f t="shared" si="257"/>
        <v>0</v>
      </c>
      <c r="AO2036" s="260" t="e">
        <f t="shared" si="259"/>
        <v>#VALUE!</v>
      </c>
    </row>
    <row r="2037" spans="1:41">
      <c r="A2037" s="264" t="e">
        <f t="shared" si="261"/>
        <v>#VALUE!</v>
      </c>
      <c r="B2037" s="243">
        <v>2034</v>
      </c>
      <c r="C2037" s="244"/>
      <c r="D2037" s="259" t="str">
        <f t="shared" si="254"/>
        <v/>
      </c>
      <c r="E2037" s="236"/>
      <c r="F2037" s="236"/>
      <c r="G2037" s="244"/>
      <c r="H2037" s="259" t="str">
        <f t="shared" si="255"/>
        <v/>
      </c>
      <c r="I2037" s="236"/>
      <c r="J2037" s="236"/>
      <c r="K2037" s="236"/>
      <c r="L2037" s="236"/>
      <c r="M2037" s="311">
        <f t="shared" si="256"/>
        <v>0</v>
      </c>
      <c r="N2037" s="236"/>
      <c r="O2037" s="236"/>
      <c r="P2037" s="236"/>
      <c r="Q2037" s="236"/>
      <c r="R2037" s="236"/>
      <c r="S2037" s="236"/>
      <c r="T2037" s="236"/>
      <c r="U2037" s="236"/>
      <c r="V2037" s="236"/>
      <c r="W2037" s="236"/>
      <c r="X2037" s="236"/>
      <c r="Y2037" s="236"/>
      <c r="Z2037" s="236"/>
      <c r="AA2037" s="236"/>
      <c r="AB2037" s="236"/>
      <c r="AC2037" s="236"/>
      <c r="AD2037" s="236"/>
      <c r="AE2037" s="236"/>
      <c r="AF2037" s="236"/>
      <c r="AG2037" s="236"/>
      <c r="AH2037" s="236"/>
      <c r="AI2037" s="236"/>
      <c r="AJ2037" s="236"/>
      <c r="AK2037" s="236"/>
      <c r="AL2037" s="260" t="str">
        <f t="shared" si="258"/>
        <v>нет</v>
      </c>
      <c r="AM2037" s="260" t="str">
        <f t="shared" si="260"/>
        <v>нет</v>
      </c>
      <c r="AN2037" s="260">
        <f t="shared" si="257"/>
        <v>0</v>
      </c>
      <c r="AO2037" s="260" t="e">
        <f t="shared" si="259"/>
        <v>#VALUE!</v>
      </c>
    </row>
    <row r="2038" spans="1:41">
      <c r="A2038" s="264" t="e">
        <f t="shared" si="261"/>
        <v>#VALUE!</v>
      </c>
      <c r="B2038" s="243">
        <v>2035</v>
      </c>
      <c r="C2038" s="244"/>
      <c r="D2038" s="259" t="str">
        <f t="shared" si="254"/>
        <v/>
      </c>
      <c r="E2038" s="236"/>
      <c r="F2038" s="236"/>
      <c r="G2038" s="244"/>
      <c r="H2038" s="259" t="str">
        <f t="shared" si="255"/>
        <v/>
      </c>
      <c r="I2038" s="236"/>
      <c r="J2038" s="236"/>
      <c r="K2038" s="236"/>
      <c r="L2038" s="236"/>
      <c r="M2038" s="311">
        <f t="shared" si="256"/>
        <v>0</v>
      </c>
      <c r="N2038" s="236"/>
      <c r="O2038" s="236"/>
      <c r="P2038" s="236"/>
      <c r="Q2038" s="236"/>
      <c r="R2038" s="236"/>
      <c r="S2038" s="236"/>
      <c r="T2038" s="236"/>
      <c r="U2038" s="236"/>
      <c r="V2038" s="236"/>
      <c r="W2038" s="236"/>
      <c r="X2038" s="236"/>
      <c r="Y2038" s="236"/>
      <c r="Z2038" s="236"/>
      <c r="AA2038" s="236"/>
      <c r="AB2038" s="236"/>
      <c r="AC2038" s="236"/>
      <c r="AD2038" s="236"/>
      <c r="AE2038" s="236"/>
      <c r="AF2038" s="236"/>
      <c r="AG2038" s="236"/>
      <c r="AH2038" s="236"/>
      <c r="AI2038" s="236"/>
      <c r="AJ2038" s="236"/>
      <c r="AK2038" s="236"/>
      <c r="AL2038" s="260" t="str">
        <f t="shared" si="258"/>
        <v>нет</v>
      </c>
      <c r="AM2038" s="260" t="str">
        <f t="shared" si="260"/>
        <v>нет</v>
      </c>
      <c r="AN2038" s="260">
        <f t="shared" si="257"/>
        <v>0</v>
      </c>
      <c r="AO2038" s="260" t="e">
        <f t="shared" si="259"/>
        <v>#VALUE!</v>
      </c>
    </row>
    <row r="2039" spans="1:41">
      <c r="A2039" s="264" t="e">
        <f t="shared" si="261"/>
        <v>#VALUE!</v>
      </c>
      <c r="B2039" s="243">
        <v>2036</v>
      </c>
      <c r="C2039" s="244"/>
      <c r="D2039" s="259" t="str">
        <f t="shared" si="254"/>
        <v/>
      </c>
      <c r="E2039" s="236"/>
      <c r="F2039" s="236"/>
      <c r="G2039" s="244"/>
      <c r="H2039" s="259" t="str">
        <f t="shared" si="255"/>
        <v/>
      </c>
      <c r="I2039" s="236"/>
      <c r="J2039" s="236"/>
      <c r="K2039" s="236"/>
      <c r="L2039" s="236"/>
      <c r="M2039" s="311">
        <f t="shared" si="256"/>
        <v>0</v>
      </c>
      <c r="N2039" s="236"/>
      <c r="O2039" s="236"/>
      <c r="P2039" s="236"/>
      <c r="Q2039" s="236"/>
      <c r="R2039" s="236"/>
      <c r="S2039" s="236"/>
      <c r="T2039" s="236"/>
      <c r="U2039" s="236"/>
      <c r="V2039" s="236"/>
      <c r="W2039" s="236"/>
      <c r="X2039" s="236"/>
      <c r="Y2039" s="236"/>
      <c r="Z2039" s="236"/>
      <c r="AA2039" s="236"/>
      <c r="AB2039" s="236"/>
      <c r="AC2039" s="236"/>
      <c r="AD2039" s="236"/>
      <c r="AE2039" s="236"/>
      <c r="AF2039" s="236"/>
      <c r="AG2039" s="236"/>
      <c r="AH2039" s="236"/>
      <c r="AI2039" s="236"/>
      <c r="AJ2039" s="236"/>
      <c r="AK2039" s="236"/>
      <c r="AL2039" s="260" t="str">
        <f t="shared" si="258"/>
        <v>нет</v>
      </c>
      <c r="AM2039" s="260" t="str">
        <f t="shared" si="260"/>
        <v>нет</v>
      </c>
      <c r="AN2039" s="260">
        <f t="shared" si="257"/>
        <v>0</v>
      </c>
      <c r="AO2039" s="260" t="e">
        <f t="shared" si="259"/>
        <v>#VALUE!</v>
      </c>
    </row>
    <row r="2040" spans="1:41">
      <c r="A2040" s="264" t="e">
        <f t="shared" si="261"/>
        <v>#VALUE!</v>
      </c>
      <c r="B2040" s="243">
        <v>2037</v>
      </c>
      <c r="C2040" s="244"/>
      <c r="D2040" s="259" t="str">
        <f t="shared" si="254"/>
        <v/>
      </c>
      <c r="E2040" s="236"/>
      <c r="F2040" s="236"/>
      <c r="G2040" s="244"/>
      <c r="H2040" s="259" t="str">
        <f t="shared" si="255"/>
        <v/>
      </c>
      <c r="I2040" s="236"/>
      <c r="J2040" s="236"/>
      <c r="K2040" s="236"/>
      <c r="L2040" s="236"/>
      <c r="M2040" s="311">
        <f t="shared" si="256"/>
        <v>0</v>
      </c>
      <c r="N2040" s="236"/>
      <c r="O2040" s="236"/>
      <c r="P2040" s="236"/>
      <c r="Q2040" s="236"/>
      <c r="R2040" s="236"/>
      <c r="S2040" s="236"/>
      <c r="T2040" s="236"/>
      <c r="U2040" s="236"/>
      <c r="V2040" s="236"/>
      <c r="W2040" s="236"/>
      <c r="X2040" s="236"/>
      <c r="Y2040" s="236"/>
      <c r="Z2040" s="236"/>
      <c r="AA2040" s="236"/>
      <c r="AB2040" s="236"/>
      <c r="AC2040" s="236"/>
      <c r="AD2040" s="236"/>
      <c r="AE2040" s="236"/>
      <c r="AF2040" s="236"/>
      <c r="AG2040" s="236"/>
      <c r="AH2040" s="236"/>
      <c r="AI2040" s="236"/>
      <c r="AJ2040" s="236"/>
      <c r="AK2040" s="236"/>
      <c r="AL2040" s="260" t="str">
        <f t="shared" si="258"/>
        <v>нет</v>
      </c>
      <c r="AM2040" s="260" t="str">
        <f t="shared" si="260"/>
        <v>нет</v>
      </c>
      <c r="AN2040" s="260">
        <f t="shared" si="257"/>
        <v>0</v>
      </c>
      <c r="AO2040" s="260" t="e">
        <f t="shared" si="259"/>
        <v>#VALUE!</v>
      </c>
    </row>
    <row r="2041" spans="1:41">
      <c r="A2041" s="264" t="e">
        <f t="shared" si="261"/>
        <v>#VALUE!</v>
      </c>
      <c r="B2041" s="243">
        <v>2038</v>
      </c>
      <c r="C2041" s="244"/>
      <c r="D2041" s="259" t="str">
        <f t="shared" si="254"/>
        <v/>
      </c>
      <c r="E2041" s="236"/>
      <c r="F2041" s="236"/>
      <c r="G2041" s="244"/>
      <c r="H2041" s="259" t="str">
        <f t="shared" si="255"/>
        <v/>
      </c>
      <c r="I2041" s="236"/>
      <c r="J2041" s="236"/>
      <c r="K2041" s="236"/>
      <c r="L2041" s="236"/>
      <c r="M2041" s="311">
        <f t="shared" si="256"/>
        <v>0</v>
      </c>
      <c r="N2041" s="236"/>
      <c r="O2041" s="236"/>
      <c r="P2041" s="236"/>
      <c r="Q2041" s="236"/>
      <c r="R2041" s="236"/>
      <c r="S2041" s="236"/>
      <c r="T2041" s="236"/>
      <c r="U2041" s="236"/>
      <c r="V2041" s="236"/>
      <c r="W2041" s="236"/>
      <c r="X2041" s="236"/>
      <c r="Y2041" s="236"/>
      <c r="Z2041" s="236"/>
      <c r="AA2041" s="236"/>
      <c r="AB2041" s="236"/>
      <c r="AC2041" s="236"/>
      <c r="AD2041" s="236"/>
      <c r="AE2041" s="236"/>
      <c r="AF2041" s="236"/>
      <c r="AG2041" s="236"/>
      <c r="AH2041" s="236"/>
      <c r="AI2041" s="236"/>
      <c r="AJ2041" s="236"/>
      <c r="AK2041" s="236"/>
      <c r="AL2041" s="260" t="str">
        <f t="shared" si="258"/>
        <v>нет</v>
      </c>
      <c r="AM2041" s="260" t="str">
        <f t="shared" si="260"/>
        <v>нет</v>
      </c>
      <c r="AN2041" s="260">
        <f t="shared" si="257"/>
        <v>0</v>
      </c>
      <c r="AO2041" s="260" t="e">
        <f t="shared" si="259"/>
        <v>#VALUE!</v>
      </c>
    </row>
    <row r="2042" spans="1:41">
      <c r="A2042" s="264" t="e">
        <f t="shared" si="261"/>
        <v>#VALUE!</v>
      </c>
      <c r="B2042" s="243">
        <v>2039</v>
      </c>
      <c r="C2042" s="244"/>
      <c r="D2042" s="259" t="str">
        <f t="shared" si="254"/>
        <v/>
      </c>
      <c r="E2042" s="236"/>
      <c r="F2042" s="236"/>
      <c r="G2042" s="244"/>
      <c r="H2042" s="259" t="str">
        <f t="shared" si="255"/>
        <v/>
      </c>
      <c r="I2042" s="236"/>
      <c r="J2042" s="236"/>
      <c r="K2042" s="236"/>
      <c r="L2042" s="236"/>
      <c r="M2042" s="311">
        <f t="shared" si="256"/>
        <v>0</v>
      </c>
      <c r="N2042" s="236"/>
      <c r="O2042" s="236"/>
      <c r="P2042" s="236"/>
      <c r="Q2042" s="236"/>
      <c r="R2042" s="236"/>
      <c r="S2042" s="236"/>
      <c r="T2042" s="236"/>
      <c r="U2042" s="236"/>
      <c r="V2042" s="236"/>
      <c r="W2042" s="236"/>
      <c r="X2042" s="236"/>
      <c r="Y2042" s="236"/>
      <c r="Z2042" s="236"/>
      <c r="AA2042" s="236"/>
      <c r="AB2042" s="236"/>
      <c r="AC2042" s="236"/>
      <c r="AD2042" s="236"/>
      <c r="AE2042" s="236"/>
      <c r="AF2042" s="236"/>
      <c r="AG2042" s="236"/>
      <c r="AH2042" s="236"/>
      <c r="AI2042" s="236"/>
      <c r="AJ2042" s="236"/>
      <c r="AK2042" s="236"/>
      <c r="AL2042" s="260" t="str">
        <f t="shared" si="258"/>
        <v>нет</v>
      </c>
      <c r="AM2042" s="260" t="str">
        <f t="shared" si="260"/>
        <v>нет</v>
      </c>
      <c r="AN2042" s="260">
        <f t="shared" si="257"/>
        <v>0</v>
      </c>
      <c r="AO2042" s="260" t="e">
        <f t="shared" si="259"/>
        <v>#VALUE!</v>
      </c>
    </row>
    <row r="2043" spans="1:41">
      <c r="A2043" s="264" t="e">
        <f t="shared" si="261"/>
        <v>#VALUE!</v>
      </c>
      <c r="B2043" s="243">
        <v>2040</v>
      </c>
      <c r="C2043" s="244"/>
      <c r="D2043" s="259" t="str">
        <f t="shared" si="254"/>
        <v/>
      </c>
      <c r="E2043" s="236"/>
      <c r="F2043" s="236"/>
      <c r="G2043" s="244"/>
      <c r="H2043" s="259" t="str">
        <f t="shared" si="255"/>
        <v/>
      </c>
      <c r="I2043" s="236"/>
      <c r="J2043" s="236"/>
      <c r="K2043" s="236"/>
      <c r="L2043" s="236"/>
      <c r="M2043" s="311">
        <f t="shared" si="256"/>
        <v>0</v>
      </c>
      <c r="N2043" s="236"/>
      <c r="O2043" s="236"/>
      <c r="P2043" s="236"/>
      <c r="Q2043" s="236"/>
      <c r="R2043" s="236"/>
      <c r="S2043" s="236"/>
      <c r="T2043" s="236"/>
      <c r="U2043" s="236"/>
      <c r="V2043" s="236"/>
      <c r="W2043" s="236"/>
      <c r="X2043" s="236"/>
      <c r="Y2043" s="236"/>
      <c r="Z2043" s="236"/>
      <c r="AA2043" s="236"/>
      <c r="AB2043" s="236"/>
      <c r="AC2043" s="236"/>
      <c r="AD2043" s="236"/>
      <c r="AE2043" s="236"/>
      <c r="AF2043" s="236"/>
      <c r="AG2043" s="236"/>
      <c r="AH2043" s="236"/>
      <c r="AI2043" s="236"/>
      <c r="AJ2043" s="236"/>
      <c r="AK2043" s="236"/>
      <c r="AL2043" s="260" t="str">
        <f t="shared" si="258"/>
        <v>нет</v>
      </c>
      <c r="AM2043" s="260" t="str">
        <f t="shared" si="260"/>
        <v>нет</v>
      </c>
      <c r="AN2043" s="260">
        <f t="shared" si="257"/>
        <v>0</v>
      </c>
      <c r="AO2043" s="260" t="e">
        <f t="shared" si="259"/>
        <v>#VALUE!</v>
      </c>
    </row>
    <row r="2044" spans="1:41">
      <c r="A2044" s="264" t="e">
        <f t="shared" si="261"/>
        <v>#VALUE!</v>
      </c>
      <c r="B2044" s="243">
        <v>2041</v>
      </c>
      <c r="C2044" s="244"/>
      <c r="D2044" s="259" t="str">
        <f t="shared" si="254"/>
        <v/>
      </c>
      <c r="E2044" s="236"/>
      <c r="F2044" s="236"/>
      <c r="G2044" s="244"/>
      <c r="H2044" s="259" t="str">
        <f t="shared" si="255"/>
        <v/>
      </c>
      <c r="I2044" s="236"/>
      <c r="J2044" s="236"/>
      <c r="K2044" s="236"/>
      <c r="L2044" s="236"/>
      <c r="M2044" s="311">
        <f t="shared" si="256"/>
        <v>0</v>
      </c>
      <c r="N2044" s="236"/>
      <c r="O2044" s="236"/>
      <c r="P2044" s="236"/>
      <c r="Q2044" s="236"/>
      <c r="R2044" s="236"/>
      <c r="S2044" s="236"/>
      <c r="T2044" s="236"/>
      <c r="U2044" s="236"/>
      <c r="V2044" s="236"/>
      <c r="W2044" s="236"/>
      <c r="X2044" s="236"/>
      <c r="Y2044" s="236"/>
      <c r="Z2044" s="236"/>
      <c r="AA2044" s="236"/>
      <c r="AB2044" s="236"/>
      <c r="AC2044" s="236"/>
      <c r="AD2044" s="236"/>
      <c r="AE2044" s="236"/>
      <c r="AF2044" s="236"/>
      <c r="AG2044" s="236"/>
      <c r="AH2044" s="236"/>
      <c r="AI2044" s="236"/>
      <c r="AJ2044" s="236"/>
      <c r="AK2044" s="236"/>
      <c r="AL2044" s="260" t="str">
        <f t="shared" si="258"/>
        <v>нет</v>
      </c>
      <c r="AM2044" s="260" t="str">
        <f t="shared" si="260"/>
        <v>нет</v>
      </c>
      <c r="AN2044" s="260">
        <f t="shared" si="257"/>
        <v>0</v>
      </c>
      <c r="AO2044" s="260" t="e">
        <f t="shared" si="259"/>
        <v>#VALUE!</v>
      </c>
    </row>
    <row r="2045" spans="1:41">
      <c r="A2045" s="264" t="e">
        <f t="shared" si="261"/>
        <v>#VALUE!</v>
      </c>
      <c r="B2045" s="243">
        <v>2042</v>
      </c>
      <c r="C2045" s="244"/>
      <c r="D2045" s="259" t="str">
        <f t="shared" si="254"/>
        <v/>
      </c>
      <c r="E2045" s="236"/>
      <c r="F2045" s="236"/>
      <c r="G2045" s="244"/>
      <c r="H2045" s="259" t="str">
        <f t="shared" si="255"/>
        <v/>
      </c>
      <c r="I2045" s="236"/>
      <c r="J2045" s="236"/>
      <c r="K2045" s="236"/>
      <c r="L2045" s="236"/>
      <c r="M2045" s="311">
        <f t="shared" si="256"/>
        <v>0</v>
      </c>
      <c r="N2045" s="236"/>
      <c r="O2045" s="236"/>
      <c r="P2045" s="236"/>
      <c r="Q2045" s="236"/>
      <c r="R2045" s="236"/>
      <c r="S2045" s="236"/>
      <c r="T2045" s="236"/>
      <c r="U2045" s="236"/>
      <c r="V2045" s="236"/>
      <c r="W2045" s="236"/>
      <c r="X2045" s="236"/>
      <c r="Y2045" s="236"/>
      <c r="Z2045" s="236"/>
      <c r="AA2045" s="236"/>
      <c r="AB2045" s="236"/>
      <c r="AC2045" s="236"/>
      <c r="AD2045" s="236"/>
      <c r="AE2045" s="236"/>
      <c r="AF2045" s="236"/>
      <c r="AG2045" s="236"/>
      <c r="AH2045" s="236"/>
      <c r="AI2045" s="236"/>
      <c r="AJ2045" s="236"/>
      <c r="AK2045" s="236"/>
      <c r="AL2045" s="260" t="str">
        <f t="shared" si="258"/>
        <v>нет</v>
      </c>
      <c r="AM2045" s="260" t="str">
        <f t="shared" si="260"/>
        <v>нет</v>
      </c>
      <c r="AN2045" s="260">
        <f t="shared" si="257"/>
        <v>0</v>
      </c>
      <c r="AO2045" s="260" t="e">
        <f t="shared" si="259"/>
        <v>#VALUE!</v>
      </c>
    </row>
    <row r="2046" spans="1:41">
      <c r="A2046" s="264" t="e">
        <f t="shared" si="261"/>
        <v>#VALUE!</v>
      </c>
      <c r="B2046" s="243">
        <v>2043</v>
      </c>
      <c r="C2046" s="244"/>
      <c r="D2046" s="259" t="str">
        <f t="shared" si="254"/>
        <v/>
      </c>
      <c r="E2046" s="236"/>
      <c r="F2046" s="236"/>
      <c r="G2046" s="244"/>
      <c r="H2046" s="259" t="str">
        <f t="shared" si="255"/>
        <v/>
      </c>
      <c r="I2046" s="236"/>
      <c r="J2046" s="236"/>
      <c r="K2046" s="236"/>
      <c r="L2046" s="236"/>
      <c r="M2046" s="311">
        <f t="shared" si="256"/>
        <v>0</v>
      </c>
      <c r="N2046" s="236"/>
      <c r="O2046" s="236"/>
      <c r="P2046" s="236"/>
      <c r="Q2046" s="236"/>
      <c r="R2046" s="236"/>
      <c r="S2046" s="236"/>
      <c r="T2046" s="236"/>
      <c r="U2046" s="236"/>
      <c r="V2046" s="236"/>
      <c r="W2046" s="236"/>
      <c r="X2046" s="236"/>
      <c r="Y2046" s="236"/>
      <c r="Z2046" s="236"/>
      <c r="AA2046" s="236"/>
      <c r="AB2046" s="236"/>
      <c r="AC2046" s="236"/>
      <c r="AD2046" s="236"/>
      <c r="AE2046" s="236"/>
      <c r="AF2046" s="236"/>
      <c r="AG2046" s="236"/>
      <c r="AH2046" s="236"/>
      <c r="AI2046" s="236"/>
      <c r="AJ2046" s="236"/>
      <c r="AK2046" s="236"/>
      <c r="AL2046" s="260" t="str">
        <f t="shared" si="258"/>
        <v>нет</v>
      </c>
      <c r="AM2046" s="260" t="str">
        <f t="shared" si="260"/>
        <v>нет</v>
      </c>
      <c r="AN2046" s="260">
        <f t="shared" si="257"/>
        <v>0</v>
      </c>
      <c r="AO2046" s="260" t="e">
        <f t="shared" si="259"/>
        <v>#VALUE!</v>
      </c>
    </row>
    <row r="2047" spans="1:41">
      <c r="A2047" s="264" t="e">
        <f t="shared" si="261"/>
        <v>#VALUE!</v>
      </c>
      <c r="B2047" s="243">
        <v>2044</v>
      </c>
      <c r="C2047" s="244"/>
      <c r="D2047" s="259" t="str">
        <f t="shared" ref="D2047:D2110" si="262">IFERROR(VLOOKUP(C2047,msu,2,0),"")</f>
        <v/>
      </c>
      <c r="E2047" s="236"/>
      <c r="F2047" s="236"/>
      <c r="G2047" s="244"/>
      <c r="H2047" s="259" t="str">
        <f t="shared" ref="H2047:H2110" si="263">IFERROR(VLOOKUP(G2047,oo,2,0),"")</f>
        <v/>
      </c>
      <c r="I2047" s="236"/>
      <c r="J2047" s="236"/>
      <c r="K2047" s="236"/>
      <c r="L2047" s="236"/>
      <c r="M2047" s="311">
        <f t="shared" ref="M2047:M2110" si="264">COUNTA(N2047:AK2047)</f>
        <v>0</v>
      </c>
      <c r="N2047" s="236"/>
      <c r="O2047" s="236"/>
      <c r="P2047" s="236"/>
      <c r="Q2047" s="236"/>
      <c r="R2047" s="236"/>
      <c r="S2047" s="236"/>
      <c r="T2047" s="236"/>
      <c r="U2047" s="236"/>
      <c r="V2047" s="236"/>
      <c r="W2047" s="236"/>
      <c r="X2047" s="236"/>
      <c r="Y2047" s="236"/>
      <c r="Z2047" s="236"/>
      <c r="AA2047" s="236"/>
      <c r="AB2047" s="236"/>
      <c r="AC2047" s="236"/>
      <c r="AD2047" s="236"/>
      <c r="AE2047" s="236"/>
      <c r="AF2047" s="236"/>
      <c r="AG2047" s="236"/>
      <c r="AH2047" s="236"/>
      <c r="AI2047" s="236"/>
      <c r="AJ2047" s="236"/>
      <c r="AK2047" s="236"/>
      <c r="AL2047" s="260" t="str">
        <f t="shared" si="258"/>
        <v>нет</v>
      </c>
      <c r="AM2047" s="260" t="str">
        <f t="shared" si="260"/>
        <v>нет</v>
      </c>
      <c r="AN2047" s="260">
        <f t="shared" ref="AN2047:AN2110" si="265">COUNTIF(N2047:AK2047,"призер")+COUNTIF(N2047:AK2047,"победитель")</f>
        <v>0</v>
      </c>
      <c r="AO2047" s="260" t="e">
        <f t="shared" si="259"/>
        <v>#VALUE!</v>
      </c>
    </row>
    <row r="2048" spans="1:41">
      <c r="A2048" s="264" t="e">
        <f t="shared" si="261"/>
        <v>#VALUE!</v>
      </c>
      <c r="B2048" s="243">
        <v>2045</v>
      </c>
      <c r="C2048" s="244"/>
      <c r="D2048" s="259" t="str">
        <f t="shared" si="262"/>
        <v/>
      </c>
      <c r="E2048" s="236"/>
      <c r="F2048" s="236"/>
      <c r="G2048" s="244"/>
      <c r="H2048" s="259" t="str">
        <f t="shared" si="263"/>
        <v/>
      </c>
      <c r="I2048" s="236"/>
      <c r="J2048" s="236"/>
      <c r="K2048" s="236"/>
      <c r="L2048" s="236"/>
      <c r="M2048" s="311">
        <f t="shared" si="264"/>
        <v>0</v>
      </c>
      <c r="N2048" s="236"/>
      <c r="O2048" s="236"/>
      <c r="P2048" s="236"/>
      <c r="Q2048" s="236"/>
      <c r="R2048" s="236"/>
      <c r="S2048" s="236"/>
      <c r="T2048" s="236"/>
      <c r="U2048" s="236"/>
      <c r="V2048" s="236"/>
      <c r="W2048" s="236"/>
      <c r="X2048" s="236"/>
      <c r="Y2048" s="236"/>
      <c r="Z2048" s="236"/>
      <c r="AA2048" s="236"/>
      <c r="AB2048" s="236"/>
      <c r="AC2048" s="236"/>
      <c r="AD2048" s="236"/>
      <c r="AE2048" s="236"/>
      <c r="AF2048" s="236"/>
      <c r="AG2048" s="236"/>
      <c r="AH2048" s="236"/>
      <c r="AI2048" s="236"/>
      <c r="AJ2048" s="236"/>
      <c r="AK2048" s="236"/>
      <c r="AL2048" s="260" t="str">
        <f t="shared" si="258"/>
        <v>нет</v>
      </c>
      <c r="AM2048" s="260" t="str">
        <f t="shared" si="260"/>
        <v>нет</v>
      </c>
      <c r="AN2048" s="260">
        <f t="shared" si="265"/>
        <v>0</v>
      </c>
      <c r="AO2048" s="260" t="e">
        <f t="shared" si="259"/>
        <v>#VALUE!</v>
      </c>
    </row>
    <row r="2049" spans="1:41">
      <c r="A2049" s="264" t="e">
        <f t="shared" si="261"/>
        <v>#VALUE!</v>
      </c>
      <c r="B2049" s="243">
        <v>2046</v>
      </c>
      <c r="C2049" s="244"/>
      <c r="D2049" s="259" t="str">
        <f t="shared" si="262"/>
        <v/>
      </c>
      <c r="E2049" s="236"/>
      <c r="F2049" s="236"/>
      <c r="G2049" s="244"/>
      <c r="H2049" s="259" t="str">
        <f t="shared" si="263"/>
        <v/>
      </c>
      <c r="I2049" s="236"/>
      <c r="J2049" s="236"/>
      <c r="K2049" s="236"/>
      <c r="L2049" s="236"/>
      <c r="M2049" s="311">
        <f t="shared" si="264"/>
        <v>0</v>
      </c>
      <c r="N2049" s="236"/>
      <c r="O2049" s="236"/>
      <c r="P2049" s="236"/>
      <c r="Q2049" s="236"/>
      <c r="R2049" s="236"/>
      <c r="S2049" s="236"/>
      <c r="T2049" s="236"/>
      <c r="U2049" s="236"/>
      <c r="V2049" s="236"/>
      <c r="W2049" s="236"/>
      <c r="X2049" s="236"/>
      <c r="Y2049" s="236"/>
      <c r="Z2049" s="236"/>
      <c r="AA2049" s="236"/>
      <c r="AB2049" s="236"/>
      <c r="AC2049" s="236"/>
      <c r="AD2049" s="236"/>
      <c r="AE2049" s="236"/>
      <c r="AF2049" s="236"/>
      <c r="AG2049" s="236"/>
      <c r="AH2049" s="236"/>
      <c r="AI2049" s="236"/>
      <c r="AJ2049" s="236"/>
      <c r="AK2049" s="236"/>
      <c r="AL2049" s="260" t="str">
        <f t="shared" si="258"/>
        <v>нет</v>
      </c>
      <c r="AM2049" s="260" t="str">
        <f t="shared" si="260"/>
        <v>нет</v>
      </c>
      <c r="AN2049" s="260">
        <f t="shared" si="265"/>
        <v>0</v>
      </c>
      <c r="AO2049" s="260" t="e">
        <f t="shared" si="259"/>
        <v>#VALUE!</v>
      </c>
    </row>
    <row r="2050" spans="1:41">
      <c r="A2050" s="264" t="e">
        <f t="shared" si="261"/>
        <v>#VALUE!</v>
      </c>
      <c r="B2050" s="243">
        <v>2047</v>
      </c>
      <c r="C2050" s="244"/>
      <c r="D2050" s="259" t="str">
        <f t="shared" si="262"/>
        <v/>
      </c>
      <c r="E2050" s="236"/>
      <c r="F2050" s="236"/>
      <c r="G2050" s="244"/>
      <c r="H2050" s="259" t="str">
        <f t="shared" si="263"/>
        <v/>
      </c>
      <c r="I2050" s="236"/>
      <c r="J2050" s="236"/>
      <c r="K2050" s="236"/>
      <c r="L2050" s="236"/>
      <c r="M2050" s="311">
        <f t="shared" si="264"/>
        <v>0</v>
      </c>
      <c r="N2050" s="236"/>
      <c r="O2050" s="236"/>
      <c r="P2050" s="236"/>
      <c r="Q2050" s="236"/>
      <c r="R2050" s="236"/>
      <c r="S2050" s="236"/>
      <c r="T2050" s="236"/>
      <c r="U2050" s="236"/>
      <c r="V2050" s="236"/>
      <c r="W2050" s="236"/>
      <c r="X2050" s="236"/>
      <c r="Y2050" s="236"/>
      <c r="Z2050" s="236"/>
      <c r="AA2050" s="236"/>
      <c r="AB2050" s="236"/>
      <c r="AC2050" s="236"/>
      <c r="AD2050" s="236"/>
      <c r="AE2050" s="236"/>
      <c r="AF2050" s="236"/>
      <c r="AG2050" s="236"/>
      <c r="AH2050" s="236"/>
      <c r="AI2050" s="236"/>
      <c r="AJ2050" s="236"/>
      <c r="AK2050" s="236"/>
      <c r="AL2050" s="260" t="str">
        <f t="shared" si="258"/>
        <v>нет</v>
      </c>
      <c r="AM2050" s="260" t="str">
        <f t="shared" si="260"/>
        <v>нет</v>
      </c>
      <c r="AN2050" s="260">
        <f t="shared" si="265"/>
        <v>0</v>
      </c>
      <c r="AO2050" s="260" t="e">
        <f t="shared" si="259"/>
        <v>#VALUE!</v>
      </c>
    </row>
    <row r="2051" spans="1:41">
      <c r="A2051" s="264" t="e">
        <f t="shared" si="261"/>
        <v>#VALUE!</v>
      </c>
      <c r="B2051" s="243">
        <v>2048</v>
      </c>
      <c r="C2051" s="244"/>
      <c r="D2051" s="259" t="str">
        <f t="shared" si="262"/>
        <v/>
      </c>
      <c r="E2051" s="236"/>
      <c r="F2051" s="236"/>
      <c r="G2051" s="244"/>
      <c r="H2051" s="259" t="str">
        <f t="shared" si="263"/>
        <v/>
      </c>
      <c r="I2051" s="236"/>
      <c r="J2051" s="236"/>
      <c r="K2051" s="236"/>
      <c r="L2051" s="236"/>
      <c r="M2051" s="311">
        <f t="shared" si="264"/>
        <v>0</v>
      </c>
      <c r="N2051" s="236"/>
      <c r="O2051" s="236"/>
      <c r="P2051" s="236"/>
      <c r="Q2051" s="236"/>
      <c r="R2051" s="236"/>
      <c r="S2051" s="236"/>
      <c r="T2051" s="236"/>
      <c r="U2051" s="236"/>
      <c r="V2051" s="236"/>
      <c r="W2051" s="236"/>
      <c r="X2051" s="236"/>
      <c r="Y2051" s="236"/>
      <c r="Z2051" s="236"/>
      <c r="AA2051" s="236"/>
      <c r="AB2051" s="236"/>
      <c r="AC2051" s="236"/>
      <c r="AD2051" s="236"/>
      <c r="AE2051" s="236"/>
      <c r="AF2051" s="236"/>
      <c r="AG2051" s="236"/>
      <c r="AH2051" s="236"/>
      <c r="AI2051" s="236"/>
      <c r="AJ2051" s="236"/>
      <c r="AK2051" s="236"/>
      <c r="AL2051" s="260" t="str">
        <f t="shared" si="258"/>
        <v>нет</v>
      </c>
      <c r="AM2051" s="260" t="str">
        <f t="shared" si="260"/>
        <v>нет</v>
      </c>
      <c r="AN2051" s="260">
        <f t="shared" si="265"/>
        <v>0</v>
      </c>
      <c r="AO2051" s="260" t="e">
        <f t="shared" si="259"/>
        <v>#VALUE!</v>
      </c>
    </row>
    <row r="2052" spans="1:41">
      <c r="A2052" s="264" t="e">
        <f t="shared" si="261"/>
        <v>#VALUE!</v>
      </c>
      <c r="B2052" s="243">
        <v>2049</v>
      </c>
      <c r="C2052" s="244"/>
      <c r="D2052" s="259" t="str">
        <f t="shared" si="262"/>
        <v/>
      </c>
      <c r="E2052" s="236"/>
      <c r="F2052" s="236"/>
      <c r="G2052" s="244"/>
      <c r="H2052" s="259" t="str">
        <f t="shared" si="263"/>
        <v/>
      </c>
      <c r="I2052" s="236"/>
      <c r="J2052" s="236"/>
      <c r="K2052" s="236"/>
      <c r="L2052" s="236"/>
      <c r="M2052" s="311">
        <f t="shared" si="264"/>
        <v>0</v>
      </c>
      <c r="N2052" s="236"/>
      <c r="O2052" s="236"/>
      <c r="P2052" s="236"/>
      <c r="Q2052" s="236"/>
      <c r="R2052" s="236"/>
      <c r="S2052" s="236"/>
      <c r="T2052" s="236"/>
      <c r="U2052" s="236"/>
      <c r="V2052" s="236"/>
      <c r="W2052" s="236"/>
      <c r="X2052" s="236"/>
      <c r="Y2052" s="236"/>
      <c r="Z2052" s="236"/>
      <c r="AA2052" s="236"/>
      <c r="AB2052" s="236"/>
      <c r="AC2052" s="236"/>
      <c r="AD2052" s="236"/>
      <c r="AE2052" s="236"/>
      <c r="AF2052" s="236"/>
      <c r="AG2052" s="236"/>
      <c r="AH2052" s="236"/>
      <c r="AI2052" s="236"/>
      <c r="AJ2052" s="236"/>
      <c r="AK2052" s="236"/>
      <c r="AL2052" s="260" t="str">
        <f t="shared" si="258"/>
        <v>нет</v>
      </c>
      <c r="AM2052" s="260" t="str">
        <f t="shared" si="260"/>
        <v>нет</v>
      </c>
      <c r="AN2052" s="260">
        <f t="shared" si="265"/>
        <v>0</v>
      </c>
      <c r="AO2052" s="260" t="e">
        <f t="shared" si="259"/>
        <v>#VALUE!</v>
      </c>
    </row>
    <row r="2053" spans="1:41">
      <c r="A2053" s="264" t="e">
        <f t="shared" si="261"/>
        <v>#VALUE!</v>
      </c>
      <c r="B2053" s="243">
        <v>2050</v>
      </c>
      <c r="C2053" s="244"/>
      <c r="D2053" s="259" t="str">
        <f t="shared" si="262"/>
        <v/>
      </c>
      <c r="E2053" s="236"/>
      <c r="F2053" s="236"/>
      <c r="G2053" s="244"/>
      <c r="H2053" s="259" t="str">
        <f t="shared" si="263"/>
        <v/>
      </c>
      <c r="I2053" s="236"/>
      <c r="J2053" s="236"/>
      <c r="K2053" s="236"/>
      <c r="L2053" s="236"/>
      <c r="M2053" s="311">
        <f t="shared" si="264"/>
        <v>0</v>
      </c>
      <c r="N2053" s="236"/>
      <c r="O2053" s="236"/>
      <c r="P2053" s="236"/>
      <c r="Q2053" s="236"/>
      <c r="R2053" s="236"/>
      <c r="S2053" s="236"/>
      <c r="T2053" s="236"/>
      <c r="U2053" s="236"/>
      <c r="V2053" s="236"/>
      <c r="W2053" s="236"/>
      <c r="X2053" s="236"/>
      <c r="Y2053" s="236"/>
      <c r="Z2053" s="236"/>
      <c r="AA2053" s="236"/>
      <c r="AB2053" s="236"/>
      <c r="AC2053" s="236"/>
      <c r="AD2053" s="236"/>
      <c r="AE2053" s="236"/>
      <c r="AF2053" s="236"/>
      <c r="AG2053" s="236"/>
      <c r="AH2053" s="236"/>
      <c r="AI2053" s="236"/>
      <c r="AJ2053" s="236"/>
      <c r="AK2053" s="236"/>
      <c r="AL2053" s="260" t="str">
        <f t="shared" ref="AL2053:AL2116" si="266">IF($I2053&lt;5,"нет",IF($I2053&gt;9,"нет","да"))</f>
        <v>нет</v>
      </c>
      <c r="AM2053" s="260" t="str">
        <f t="shared" si="260"/>
        <v>нет</v>
      </c>
      <c r="AN2053" s="260">
        <f t="shared" si="265"/>
        <v>0</v>
      </c>
      <c r="AO2053" s="260" t="e">
        <f t="shared" ref="AO2053:AO2116" si="267">IF(LEN(G2053)=5,LEFT(G2053,1)+100,LEFT(G2053,2)+100)</f>
        <v>#VALUE!</v>
      </c>
    </row>
    <row r="2054" spans="1:41">
      <c r="A2054" s="264" t="e">
        <f t="shared" si="261"/>
        <v>#VALUE!</v>
      </c>
      <c r="B2054" s="243">
        <v>2051</v>
      </c>
      <c r="C2054" s="244"/>
      <c r="D2054" s="259" t="str">
        <f t="shared" si="262"/>
        <v/>
      </c>
      <c r="E2054" s="236"/>
      <c r="F2054" s="236"/>
      <c r="G2054" s="244"/>
      <c r="H2054" s="259" t="str">
        <f t="shared" si="263"/>
        <v/>
      </c>
      <c r="I2054" s="236"/>
      <c r="J2054" s="236"/>
      <c r="K2054" s="236"/>
      <c r="L2054" s="236"/>
      <c r="M2054" s="311">
        <f t="shared" si="264"/>
        <v>0</v>
      </c>
      <c r="N2054" s="236"/>
      <c r="O2054" s="236"/>
      <c r="P2054" s="236"/>
      <c r="Q2054" s="236"/>
      <c r="R2054" s="236"/>
      <c r="S2054" s="236"/>
      <c r="T2054" s="236"/>
      <c r="U2054" s="236"/>
      <c r="V2054" s="236"/>
      <c r="W2054" s="236"/>
      <c r="X2054" s="236"/>
      <c r="Y2054" s="236"/>
      <c r="Z2054" s="236"/>
      <c r="AA2054" s="236"/>
      <c r="AB2054" s="236"/>
      <c r="AC2054" s="236"/>
      <c r="AD2054" s="236"/>
      <c r="AE2054" s="236"/>
      <c r="AF2054" s="236"/>
      <c r="AG2054" s="236"/>
      <c r="AH2054" s="236"/>
      <c r="AI2054" s="236"/>
      <c r="AJ2054" s="236"/>
      <c r="AK2054" s="236"/>
      <c r="AL2054" s="260" t="str">
        <f t="shared" si="266"/>
        <v>нет</v>
      </c>
      <c r="AM2054" s="260" t="str">
        <f t="shared" ref="AM2054:AM2117" si="268">IF($I2054&lt;=9,"нет","да")</f>
        <v>нет</v>
      </c>
      <c r="AN2054" s="260">
        <f t="shared" si="265"/>
        <v>0</v>
      </c>
      <c r="AO2054" s="260" t="e">
        <f t="shared" si="267"/>
        <v>#VALUE!</v>
      </c>
    </row>
    <row r="2055" spans="1:41">
      <c r="A2055" s="264" t="e">
        <f t="shared" si="261"/>
        <v>#VALUE!</v>
      </c>
      <c r="B2055" s="243">
        <v>2052</v>
      </c>
      <c r="C2055" s="244"/>
      <c r="D2055" s="259" t="str">
        <f t="shared" si="262"/>
        <v/>
      </c>
      <c r="E2055" s="236"/>
      <c r="F2055" s="236"/>
      <c r="G2055" s="244"/>
      <c r="H2055" s="259" t="str">
        <f t="shared" si="263"/>
        <v/>
      </c>
      <c r="I2055" s="236"/>
      <c r="J2055" s="236"/>
      <c r="K2055" s="236"/>
      <c r="L2055" s="236"/>
      <c r="M2055" s="311">
        <f t="shared" si="264"/>
        <v>0</v>
      </c>
      <c r="N2055" s="236"/>
      <c r="O2055" s="236"/>
      <c r="P2055" s="236"/>
      <c r="Q2055" s="236"/>
      <c r="R2055" s="236"/>
      <c r="S2055" s="236"/>
      <c r="T2055" s="236"/>
      <c r="U2055" s="236"/>
      <c r="V2055" s="236"/>
      <c r="W2055" s="236"/>
      <c r="X2055" s="236"/>
      <c r="Y2055" s="236"/>
      <c r="Z2055" s="236"/>
      <c r="AA2055" s="236"/>
      <c r="AB2055" s="236"/>
      <c r="AC2055" s="236"/>
      <c r="AD2055" s="236"/>
      <c r="AE2055" s="236"/>
      <c r="AF2055" s="236"/>
      <c r="AG2055" s="236"/>
      <c r="AH2055" s="236"/>
      <c r="AI2055" s="236"/>
      <c r="AJ2055" s="236"/>
      <c r="AK2055" s="236"/>
      <c r="AL2055" s="260" t="str">
        <f t="shared" si="266"/>
        <v>нет</v>
      </c>
      <c r="AM2055" s="260" t="str">
        <f t="shared" si="268"/>
        <v>нет</v>
      </c>
      <c r="AN2055" s="260">
        <f t="shared" si="265"/>
        <v>0</v>
      </c>
      <c r="AO2055" s="260" t="e">
        <f t="shared" si="267"/>
        <v>#VALUE!</v>
      </c>
    </row>
    <row r="2056" spans="1:41">
      <c r="A2056" s="264" t="e">
        <f t="shared" ref="A2056:A2119" si="269">IF($AO2056=$C2056, "Код_ОО+МСУ_верно", "Требуется проверка кода ОО или МСУ, кроме 101, 102,103")</f>
        <v>#VALUE!</v>
      </c>
      <c r="B2056" s="243">
        <v>2053</v>
      </c>
      <c r="C2056" s="244"/>
      <c r="D2056" s="259" t="str">
        <f t="shared" si="262"/>
        <v/>
      </c>
      <c r="E2056" s="236"/>
      <c r="F2056" s="236"/>
      <c r="G2056" s="244"/>
      <c r="H2056" s="259" t="str">
        <f t="shared" si="263"/>
        <v/>
      </c>
      <c r="I2056" s="236"/>
      <c r="J2056" s="236"/>
      <c r="K2056" s="236"/>
      <c r="L2056" s="236"/>
      <c r="M2056" s="311">
        <f t="shared" si="264"/>
        <v>0</v>
      </c>
      <c r="N2056" s="236"/>
      <c r="O2056" s="236"/>
      <c r="P2056" s="236"/>
      <c r="Q2056" s="236"/>
      <c r="R2056" s="236"/>
      <c r="S2056" s="236"/>
      <c r="T2056" s="236"/>
      <c r="U2056" s="236"/>
      <c r="V2056" s="236"/>
      <c r="W2056" s="236"/>
      <c r="X2056" s="236"/>
      <c r="Y2056" s="236"/>
      <c r="Z2056" s="236"/>
      <c r="AA2056" s="236"/>
      <c r="AB2056" s="236"/>
      <c r="AC2056" s="236"/>
      <c r="AD2056" s="236"/>
      <c r="AE2056" s="236"/>
      <c r="AF2056" s="236"/>
      <c r="AG2056" s="236"/>
      <c r="AH2056" s="236"/>
      <c r="AI2056" s="236"/>
      <c r="AJ2056" s="236"/>
      <c r="AK2056" s="236"/>
      <c r="AL2056" s="260" t="str">
        <f t="shared" si="266"/>
        <v>нет</v>
      </c>
      <c r="AM2056" s="260" t="str">
        <f t="shared" si="268"/>
        <v>нет</v>
      </c>
      <c r="AN2056" s="260">
        <f t="shared" si="265"/>
        <v>0</v>
      </c>
      <c r="AO2056" s="260" t="e">
        <f t="shared" si="267"/>
        <v>#VALUE!</v>
      </c>
    </row>
    <row r="2057" spans="1:41">
      <c r="A2057" s="264" t="e">
        <f t="shared" si="269"/>
        <v>#VALUE!</v>
      </c>
      <c r="B2057" s="243">
        <v>2054</v>
      </c>
      <c r="C2057" s="244"/>
      <c r="D2057" s="259" t="str">
        <f t="shared" si="262"/>
        <v/>
      </c>
      <c r="E2057" s="236"/>
      <c r="F2057" s="236"/>
      <c r="G2057" s="244"/>
      <c r="H2057" s="259" t="str">
        <f t="shared" si="263"/>
        <v/>
      </c>
      <c r="I2057" s="236"/>
      <c r="J2057" s="236"/>
      <c r="K2057" s="236"/>
      <c r="L2057" s="236"/>
      <c r="M2057" s="311">
        <f t="shared" si="264"/>
        <v>0</v>
      </c>
      <c r="N2057" s="236"/>
      <c r="O2057" s="236"/>
      <c r="P2057" s="236"/>
      <c r="Q2057" s="236"/>
      <c r="R2057" s="236"/>
      <c r="S2057" s="236"/>
      <c r="T2057" s="236"/>
      <c r="U2057" s="236"/>
      <c r="V2057" s="236"/>
      <c r="W2057" s="236"/>
      <c r="X2057" s="236"/>
      <c r="Y2057" s="236"/>
      <c r="Z2057" s="236"/>
      <c r="AA2057" s="236"/>
      <c r="AB2057" s="236"/>
      <c r="AC2057" s="236"/>
      <c r="AD2057" s="236"/>
      <c r="AE2057" s="236"/>
      <c r="AF2057" s="236"/>
      <c r="AG2057" s="236"/>
      <c r="AH2057" s="236"/>
      <c r="AI2057" s="236"/>
      <c r="AJ2057" s="236"/>
      <c r="AK2057" s="236"/>
      <c r="AL2057" s="260" t="str">
        <f t="shared" si="266"/>
        <v>нет</v>
      </c>
      <c r="AM2057" s="260" t="str">
        <f t="shared" si="268"/>
        <v>нет</v>
      </c>
      <c r="AN2057" s="260">
        <f t="shared" si="265"/>
        <v>0</v>
      </c>
      <c r="AO2057" s="260" t="e">
        <f t="shared" si="267"/>
        <v>#VALUE!</v>
      </c>
    </row>
    <row r="2058" spans="1:41">
      <c r="A2058" s="264" t="e">
        <f t="shared" si="269"/>
        <v>#VALUE!</v>
      </c>
      <c r="B2058" s="243">
        <v>2055</v>
      </c>
      <c r="C2058" s="244"/>
      <c r="D2058" s="259" t="str">
        <f t="shared" si="262"/>
        <v/>
      </c>
      <c r="E2058" s="236"/>
      <c r="F2058" s="236"/>
      <c r="G2058" s="244"/>
      <c r="H2058" s="259" t="str">
        <f t="shared" si="263"/>
        <v/>
      </c>
      <c r="I2058" s="236"/>
      <c r="J2058" s="236"/>
      <c r="K2058" s="236"/>
      <c r="L2058" s="236"/>
      <c r="M2058" s="311">
        <f t="shared" si="264"/>
        <v>0</v>
      </c>
      <c r="N2058" s="236"/>
      <c r="O2058" s="236"/>
      <c r="P2058" s="236"/>
      <c r="Q2058" s="236"/>
      <c r="R2058" s="236"/>
      <c r="S2058" s="236"/>
      <c r="T2058" s="236"/>
      <c r="U2058" s="236"/>
      <c r="V2058" s="236"/>
      <c r="W2058" s="236"/>
      <c r="X2058" s="236"/>
      <c r="Y2058" s="236"/>
      <c r="Z2058" s="236"/>
      <c r="AA2058" s="236"/>
      <c r="AB2058" s="236"/>
      <c r="AC2058" s="236"/>
      <c r="AD2058" s="236"/>
      <c r="AE2058" s="236"/>
      <c r="AF2058" s="236"/>
      <c r="AG2058" s="236"/>
      <c r="AH2058" s="236"/>
      <c r="AI2058" s="236"/>
      <c r="AJ2058" s="236"/>
      <c r="AK2058" s="236"/>
      <c r="AL2058" s="260" t="str">
        <f t="shared" si="266"/>
        <v>нет</v>
      </c>
      <c r="AM2058" s="260" t="str">
        <f t="shared" si="268"/>
        <v>нет</v>
      </c>
      <c r="AN2058" s="260">
        <f t="shared" si="265"/>
        <v>0</v>
      </c>
      <c r="AO2058" s="260" t="e">
        <f t="shared" si="267"/>
        <v>#VALUE!</v>
      </c>
    </row>
    <row r="2059" spans="1:41">
      <c r="A2059" s="264" t="e">
        <f t="shared" si="269"/>
        <v>#VALUE!</v>
      </c>
      <c r="B2059" s="243">
        <v>2056</v>
      </c>
      <c r="C2059" s="244"/>
      <c r="D2059" s="259" t="str">
        <f t="shared" si="262"/>
        <v/>
      </c>
      <c r="E2059" s="236"/>
      <c r="F2059" s="236"/>
      <c r="G2059" s="244"/>
      <c r="H2059" s="259" t="str">
        <f t="shared" si="263"/>
        <v/>
      </c>
      <c r="I2059" s="236"/>
      <c r="J2059" s="236"/>
      <c r="K2059" s="236"/>
      <c r="L2059" s="236"/>
      <c r="M2059" s="311">
        <f t="shared" si="264"/>
        <v>0</v>
      </c>
      <c r="N2059" s="236"/>
      <c r="O2059" s="236"/>
      <c r="P2059" s="236"/>
      <c r="Q2059" s="236"/>
      <c r="R2059" s="236"/>
      <c r="S2059" s="236"/>
      <c r="T2059" s="236"/>
      <c r="U2059" s="236"/>
      <c r="V2059" s="236"/>
      <c r="W2059" s="236"/>
      <c r="X2059" s="236"/>
      <c r="Y2059" s="236"/>
      <c r="Z2059" s="236"/>
      <c r="AA2059" s="236"/>
      <c r="AB2059" s="236"/>
      <c r="AC2059" s="236"/>
      <c r="AD2059" s="236"/>
      <c r="AE2059" s="236"/>
      <c r="AF2059" s="236"/>
      <c r="AG2059" s="236"/>
      <c r="AH2059" s="236"/>
      <c r="AI2059" s="236"/>
      <c r="AJ2059" s="236"/>
      <c r="AK2059" s="236"/>
      <c r="AL2059" s="260" t="str">
        <f t="shared" si="266"/>
        <v>нет</v>
      </c>
      <c r="AM2059" s="260" t="str">
        <f t="shared" si="268"/>
        <v>нет</v>
      </c>
      <c r="AN2059" s="260">
        <f t="shared" si="265"/>
        <v>0</v>
      </c>
      <c r="AO2059" s="260" t="e">
        <f t="shared" si="267"/>
        <v>#VALUE!</v>
      </c>
    </row>
    <row r="2060" spans="1:41">
      <c r="A2060" s="264" t="e">
        <f t="shared" si="269"/>
        <v>#VALUE!</v>
      </c>
      <c r="B2060" s="243">
        <v>2057</v>
      </c>
      <c r="C2060" s="244"/>
      <c r="D2060" s="259" t="str">
        <f t="shared" si="262"/>
        <v/>
      </c>
      <c r="E2060" s="236"/>
      <c r="F2060" s="236"/>
      <c r="G2060" s="244"/>
      <c r="H2060" s="259" t="str">
        <f t="shared" si="263"/>
        <v/>
      </c>
      <c r="I2060" s="236"/>
      <c r="J2060" s="236"/>
      <c r="K2060" s="236"/>
      <c r="L2060" s="236"/>
      <c r="M2060" s="311">
        <f t="shared" si="264"/>
        <v>0</v>
      </c>
      <c r="N2060" s="236"/>
      <c r="O2060" s="236"/>
      <c r="P2060" s="236"/>
      <c r="Q2060" s="236"/>
      <c r="R2060" s="236"/>
      <c r="S2060" s="236"/>
      <c r="T2060" s="236"/>
      <c r="U2060" s="236"/>
      <c r="V2060" s="236"/>
      <c r="W2060" s="236"/>
      <c r="X2060" s="236"/>
      <c r="Y2060" s="236"/>
      <c r="Z2060" s="236"/>
      <c r="AA2060" s="236"/>
      <c r="AB2060" s="236"/>
      <c r="AC2060" s="236"/>
      <c r="AD2060" s="236"/>
      <c r="AE2060" s="236"/>
      <c r="AF2060" s="236"/>
      <c r="AG2060" s="236"/>
      <c r="AH2060" s="236"/>
      <c r="AI2060" s="236"/>
      <c r="AJ2060" s="236"/>
      <c r="AK2060" s="236"/>
      <c r="AL2060" s="260" t="str">
        <f t="shared" si="266"/>
        <v>нет</v>
      </c>
      <c r="AM2060" s="260" t="str">
        <f t="shared" si="268"/>
        <v>нет</v>
      </c>
      <c r="AN2060" s="260">
        <f t="shared" si="265"/>
        <v>0</v>
      </c>
      <c r="AO2060" s="260" t="e">
        <f t="shared" si="267"/>
        <v>#VALUE!</v>
      </c>
    </row>
    <row r="2061" spans="1:41">
      <c r="A2061" s="264" t="e">
        <f t="shared" si="269"/>
        <v>#VALUE!</v>
      </c>
      <c r="B2061" s="243">
        <v>2058</v>
      </c>
      <c r="C2061" s="244"/>
      <c r="D2061" s="259" t="str">
        <f t="shared" si="262"/>
        <v/>
      </c>
      <c r="E2061" s="236"/>
      <c r="F2061" s="236"/>
      <c r="G2061" s="244"/>
      <c r="H2061" s="259" t="str">
        <f t="shared" si="263"/>
        <v/>
      </c>
      <c r="I2061" s="236"/>
      <c r="J2061" s="236"/>
      <c r="K2061" s="236"/>
      <c r="L2061" s="236"/>
      <c r="M2061" s="311">
        <f t="shared" si="264"/>
        <v>0</v>
      </c>
      <c r="N2061" s="236"/>
      <c r="O2061" s="236"/>
      <c r="P2061" s="236"/>
      <c r="Q2061" s="236"/>
      <c r="R2061" s="236"/>
      <c r="S2061" s="236"/>
      <c r="T2061" s="236"/>
      <c r="U2061" s="236"/>
      <c r="V2061" s="236"/>
      <c r="W2061" s="236"/>
      <c r="X2061" s="236"/>
      <c r="Y2061" s="236"/>
      <c r="Z2061" s="236"/>
      <c r="AA2061" s="236"/>
      <c r="AB2061" s="236"/>
      <c r="AC2061" s="236"/>
      <c r="AD2061" s="236"/>
      <c r="AE2061" s="236"/>
      <c r="AF2061" s="236"/>
      <c r="AG2061" s="236"/>
      <c r="AH2061" s="236"/>
      <c r="AI2061" s="236"/>
      <c r="AJ2061" s="236"/>
      <c r="AK2061" s="236"/>
      <c r="AL2061" s="260" t="str">
        <f t="shared" si="266"/>
        <v>нет</v>
      </c>
      <c r="AM2061" s="260" t="str">
        <f t="shared" si="268"/>
        <v>нет</v>
      </c>
      <c r="AN2061" s="260">
        <f t="shared" si="265"/>
        <v>0</v>
      </c>
      <c r="AO2061" s="260" t="e">
        <f t="shared" si="267"/>
        <v>#VALUE!</v>
      </c>
    </row>
    <row r="2062" spans="1:41">
      <c r="A2062" s="264" t="e">
        <f t="shared" si="269"/>
        <v>#VALUE!</v>
      </c>
      <c r="B2062" s="243">
        <v>2059</v>
      </c>
      <c r="C2062" s="244"/>
      <c r="D2062" s="259" t="str">
        <f t="shared" si="262"/>
        <v/>
      </c>
      <c r="E2062" s="236"/>
      <c r="F2062" s="236"/>
      <c r="G2062" s="244"/>
      <c r="H2062" s="259" t="str">
        <f t="shared" si="263"/>
        <v/>
      </c>
      <c r="I2062" s="236"/>
      <c r="J2062" s="236"/>
      <c r="K2062" s="236"/>
      <c r="L2062" s="236"/>
      <c r="M2062" s="311">
        <f t="shared" si="264"/>
        <v>0</v>
      </c>
      <c r="N2062" s="236"/>
      <c r="O2062" s="236"/>
      <c r="P2062" s="236"/>
      <c r="Q2062" s="236"/>
      <c r="R2062" s="236"/>
      <c r="S2062" s="236"/>
      <c r="T2062" s="236"/>
      <c r="U2062" s="236"/>
      <c r="V2062" s="236"/>
      <c r="W2062" s="236"/>
      <c r="X2062" s="236"/>
      <c r="Y2062" s="236"/>
      <c r="Z2062" s="236"/>
      <c r="AA2062" s="236"/>
      <c r="AB2062" s="236"/>
      <c r="AC2062" s="236"/>
      <c r="AD2062" s="236"/>
      <c r="AE2062" s="236"/>
      <c r="AF2062" s="236"/>
      <c r="AG2062" s="236"/>
      <c r="AH2062" s="236"/>
      <c r="AI2062" s="236"/>
      <c r="AJ2062" s="236"/>
      <c r="AK2062" s="236"/>
      <c r="AL2062" s="260" t="str">
        <f t="shared" si="266"/>
        <v>нет</v>
      </c>
      <c r="AM2062" s="260" t="str">
        <f t="shared" si="268"/>
        <v>нет</v>
      </c>
      <c r="AN2062" s="260">
        <f t="shared" si="265"/>
        <v>0</v>
      </c>
      <c r="AO2062" s="260" t="e">
        <f t="shared" si="267"/>
        <v>#VALUE!</v>
      </c>
    </row>
    <row r="2063" spans="1:41">
      <c r="A2063" s="264" t="e">
        <f t="shared" si="269"/>
        <v>#VALUE!</v>
      </c>
      <c r="B2063" s="243">
        <v>2060</v>
      </c>
      <c r="C2063" s="244"/>
      <c r="D2063" s="259" t="str">
        <f t="shared" si="262"/>
        <v/>
      </c>
      <c r="E2063" s="236"/>
      <c r="F2063" s="236"/>
      <c r="G2063" s="244"/>
      <c r="H2063" s="259" t="str">
        <f t="shared" si="263"/>
        <v/>
      </c>
      <c r="I2063" s="236"/>
      <c r="J2063" s="236"/>
      <c r="K2063" s="236"/>
      <c r="L2063" s="236"/>
      <c r="M2063" s="311">
        <f t="shared" si="264"/>
        <v>0</v>
      </c>
      <c r="N2063" s="236"/>
      <c r="O2063" s="236"/>
      <c r="P2063" s="236"/>
      <c r="Q2063" s="236"/>
      <c r="R2063" s="236"/>
      <c r="S2063" s="236"/>
      <c r="T2063" s="236"/>
      <c r="U2063" s="236"/>
      <c r="V2063" s="236"/>
      <c r="W2063" s="236"/>
      <c r="X2063" s="236"/>
      <c r="Y2063" s="236"/>
      <c r="Z2063" s="236"/>
      <c r="AA2063" s="236"/>
      <c r="AB2063" s="236"/>
      <c r="AC2063" s="236"/>
      <c r="AD2063" s="236"/>
      <c r="AE2063" s="236"/>
      <c r="AF2063" s="236"/>
      <c r="AG2063" s="236"/>
      <c r="AH2063" s="236"/>
      <c r="AI2063" s="236"/>
      <c r="AJ2063" s="236"/>
      <c r="AK2063" s="236"/>
      <c r="AL2063" s="260" t="str">
        <f t="shared" si="266"/>
        <v>нет</v>
      </c>
      <c r="AM2063" s="260" t="str">
        <f t="shared" si="268"/>
        <v>нет</v>
      </c>
      <c r="AN2063" s="260">
        <f t="shared" si="265"/>
        <v>0</v>
      </c>
      <c r="AO2063" s="260" t="e">
        <f t="shared" si="267"/>
        <v>#VALUE!</v>
      </c>
    </row>
    <row r="2064" spans="1:41">
      <c r="A2064" s="264" t="e">
        <f t="shared" si="269"/>
        <v>#VALUE!</v>
      </c>
      <c r="B2064" s="243">
        <v>2061</v>
      </c>
      <c r="C2064" s="244"/>
      <c r="D2064" s="259" t="str">
        <f t="shared" si="262"/>
        <v/>
      </c>
      <c r="E2064" s="236"/>
      <c r="F2064" s="236"/>
      <c r="G2064" s="244"/>
      <c r="H2064" s="259" t="str">
        <f t="shared" si="263"/>
        <v/>
      </c>
      <c r="I2064" s="236"/>
      <c r="J2064" s="236"/>
      <c r="K2064" s="236"/>
      <c r="L2064" s="236"/>
      <c r="M2064" s="311">
        <f t="shared" si="264"/>
        <v>0</v>
      </c>
      <c r="N2064" s="236"/>
      <c r="O2064" s="236"/>
      <c r="P2064" s="236"/>
      <c r="Q2064" s="236"/>
      <c r="R2064" s="236"/>
      <c r="S2064" s="236"/>
      <c r="T2064" s="236"/>
      <c r="U2064" s="236"/>
      <c r="V2064" s="236"/>
      <c r="W2064" s="236"/>
      <c r="X2064" s="236"/>
      <c r="Y2064" s="236"/>
      <c r="Z2064" s="236"/>
      <c r="AA2064" s="236"/>
      <c r="AB2064" s="236"/>
      <c r="AC2064" s="236"/>
      <c r="AD2064" s="236"/>
      <c r="AE2064" s="236"/>
      <c r="AF2064" s="236"/>
      <c r="AG2064" s="236"/>
      <c r="AH2064" s="236"/>
      <c r="AI2064" s="236"/>
      <c r="AJ2064" s="236"/>
      <c r="AK2064" s="236"/>
      <c r="AL2064" s="260" t="str">
        <f t="shared" si="266"/>
        <v>нет</v>
      </c>
      <c r="AM2064" s="260" t="str">
        <f t="shared" si="268"/>
        <v>нет</v>
      </c>
      <c r="AN2064" s="260">
        <f t="shared" si="265"/>
        <v>0</v>
      </c>
      <c r="AO2064" s="260" t="e">
        <f t="shared" si="267"/>
        <v>#VALUE!</v>
      </c>
    </row>
    <row r="2065" spans="1:41">
      <c r="A2065" s="264" t="e">
        <f t="shared" si="269"/>
        <v>#VALUE!</v>
      </c>
      <c r="B2065" s="243">
        <v>2062</v>
      </c>
      <c r="C2065" s="244"/>
      <c r="D2065" s="259" t="str">
        <f t="shared" si="262"/>
        <v/>
      </c>
      <c r="E2065" s="236"/>
      <c r="F2065" s="236"/>
      <c r="G2065" s="244"/>
      <c r="H2065" s="259" t="str">
        <f t="shared" si="263"/>
        <v/>
      </c>
      <c r="I2065" s="236"/>
      <c r="J2065" s="236"/>
      <c r="K2065" s="236"/>
      <c r="L2065" s="236"/>
      <c r="M2065" s="311">
        <f t="shared" si="264"/>
        <v>0</v>
      </c>
      <c r="N2065" s="236"/>
      <c r="O2065" s="236"/>
      <c r="P2065" s="236"/>
      <c r="Q2065" s="236"/>
      <c r="R2065" s="236"/>
      <c r="S2065" s="236"/>
      <c r="T2065" s="236"/>
      <c r="U2065" s="236"/>
      <c r="V2065" s="236"/>
      <c r="W2065" s="236"/>
      <c r="X2065" s="236"/>
      <c r="Y2065" s="236"/>
      <c r="Z2065" s="236"/>
      <c r="AA2065" s="236"/>
      <c r="AB2065" s="236"/>
      <c r="AC2065" s="236"/>
      <c r="AD2065" s="236"/>
      <c r="AE2065" s="236"/>
      <c r="AF2065" s="236"/>
      <c r="AG2065" s="236"/>
      <c r="AH2065" s="236"/>
      <c r="AI2065" s="236"/>
      <c r="AJ2065" s="236"/>
      <c r="AK2065" s="236"/>
      <c r="AL2065" s="260" t="str">
        <f t="shared" si="266"/>
        <v>нет</v>
      </c>
      <c r="AM2065" s="260" t="str">
        <f t="shared" si="268"/>
        <v>нет</v>
      </c>
      <c r="AN2065" s="260">
        <f t="shared" si="265"/>
        <v>0</v>
      </c>
      <c r="AO2065" s="260" t="e">
        <f t="shared" si="267"/>
        <v>#VALUE!</v>
      </c>
    </row>
    <row r="2066" spans="1:41">
      <c r="A2066" s="264" t="e">
        <f t="shared" si="269"/>
        <v>#VALUE!</v>
      </c>
      <c r="B2066" s="243">
        <v>2063</v>
      </c>
      <c r="C2066" s="244"/>
      <c r="D2066" s="259" t="str">
        <f t="shared" si="262"/>
        <v/>
      </c>
      <c r="E2066" s="236"/>
      <c r="F2066" s="236"/>
      <c r="G2066" s="244"/>
      <c r="H2066" s="259" t="str">
        <f t="shared" si="263"/>
        <v/>
      </c>
      <c r="I2066" s="236"/>
      <c r="J2066" s="236"/>
      <c r="K2066" s="236"/>
      <c r="L2066" s="236"/>
      <c r="M2066" s="311">
        <f t="shared" si="264"/>
        <v>0</v>
      </c>
      <c r="N2066" s="236"/>
      <c r="O2066" s="236"/>
      <c r="P2066" s="236"/>
      <c r="Q2066" s="236"/>
      <c r="R2066" s="236"/>
      <c r="S2066" s="236"/>
      <c r="T2066" s="236"/>
      <c r="U2066" s="236"/>
      <c r="V2066" s="236"/>
      <c r="W2066" s="236"/>
      <c r="X2066" s="236"/>
      <c r="Y2066" s="236"/>
      <c r="Z2066" s="236"/>
      <c r="AA2066" s="236"/>
      <c r="AB2066" s="236"/>
      <c r="AC2066" s="236"/>
      <c r="AD2066" s="236"/>
      <c r="AE2066" s="236"/>
      <c r="AF2066" s="236"/>
      <c r="AG2066" s="236"/>
      <c r="AH2066" s="236"/>
      <c r="AI2066" s="236"/>
      <c r="AJ2066" s="236"/>
      <c r="AK2066" s="236"/>
      <c r="AL2066" s="260" t="str">
        <f t="shared" si="266"/>
        <v>нет</v>
      </c>
      <c r="AM2066" s="260" t="str">
        <f t="shared" si="268"/>
        <v>нет</v>
      </c>
      <c r="AN2066" s="260">
        <f t="shared" si="265"/>
        <v>0</v>
      </c>
      <c r="AO2066" s="260" t="e">
        <f t="shared" si="267"/>
        <v>#VALUE!</v>
      </c>
    </row>
    <row r="2067" spans="1:41">
      <c r="A2067" s="264" t="e">
        <f t="shared" si="269"/>
        <v>#VALUE!</v>
      </c>
      <c r="B2067" s="243">
        <v>2064</v>
      </c>
      <c r="C2067" s="244"/>
      <c r="D2067" s="259" t="str">
        <f t="shared" si="262"/>
        <v/>
      </c>
      <c r="E2067" s="236"/>
      <c r="F2067" s="236"/>
      <c r="G2067" s="244"/>
      <c r="H2067" s="259" t="str">
        <f t="shared" si="263"/>
        <v/>
      </c>
      <c r="I2067" s="236"/>
      <c r="J2067" s="236"/>
      <c r="K2067" s="236"/>
      <c r="L2067" s="236"/>
      <c r="M2067" s="311">
        <f t="shared" si="264"/>
        <v>0</v>
      </c>
      <c r="N2067" s="236"/>
      <c r="O2067" s="236"/>
      <c r="P2067" s="236"/>
      <c r="Q2067" s="236"/>
      <c r="R2067" s="236"/>
      <c r="S2067" s="236"/>
      <c r="T2067" s="236"/>
      <c r="U2067" s="236"/>
      <c r="V2067" s="236"/>
      <c r="W2067" s="236"/>
      <c r="X2067" s="236"/>
      <c r="Y2067" s="236"/>
      <c r="Z2067" s="236"/>
      <c r="AA2067" s="236"/>
      <c r="AB2067" s="236"/>
      <c r="AC2067" s="236"/>
      <c r="AD2067" s="236"/>
      <c r="AE2067" s="236"/>
      <c r="AF2067" s="236"/>
      <c r="AG2067" s="236"/>
      <c r="AH2067" s="236"/>
      <c r="AI2067" s="236"/>
      <c r="AJ2067" s="236"/>
      <c r="AK2067" s="236"/>
      <c r="AL2067" s="260" t="str">
        <f t="shared" si="266"/>
        <v>нет</v>
      </c>
      <c r="AM2067" s="260" t="str">
        <f t="shared" si="268"/>
        <v>нет</v>
      </c>
      <c r="AN2067" s="260">
        <f t="shared" si="265"/>
        <v>0</v>
      </c>
      <c r="AO2067" s="260" t="e">
        <f t="shared" si="267"/>
        <v>#VALUE!</v>
      </c>
    </row>
    <row r="2068" spans="1:41">
      <c r="A2068" s="264" t="e">
        <f t="shared" si="269"/>
        <v>#VALUE!</v>
      </c>
      <c r="B2068" s="243">
        <v>2065</v>
      </c>
      <c r="C2068" s="244"/>
      <c r="D2068" s="259" t="str">
        <f t="shared" si="262"/>
        <v/>
      </c>
      <c r="E2068" s="236"/>
      <c r="F2068" s="236"/>
      <c r="G2068" s="244"/>
      <c r="H2068" s="259" t="str">
        <f t="shared" si="263"/>
        <v/>
      </c>
      <c r="I2068" s="236"/>
      <c r="J2068" s="236"/>
      <c r="K2068" s="236"/>
      <c r="L2068" s="236"/>
      <c r="M2068" s="311">
        <f t="shared" si="264"/>
        <v>0</v>
      </c>
      <c r="N2068" s="236"/>
      <c r="O2068" s="236"/>
      <c r="P2068" s="236"/>
      <c r="Q2068" s="236"/>
      <c r="R2068" s="236"/>
      <c r="S2068" s="236"/>
      <c r="T2068" s="236"/>
      <c r="U2068" s="236"/>
      <c r="V2068" s="236"/>
      <c r="W2068" s="236"/>
      <c r="X2068" s="236"/>
      <c r="Y2068" s="236"/>
      <c r="Z2068" s="236"/>
      <c r="AA2068" s="236"/>
      <c r="AB2068" s="236"/>
      <c r="AC2068" s="236"/>
      <c r="AD2068" s="236"/>
      <c r="AE2068" s="236"/>
      <c r="AF2068" s="236"/>
      <c r="AG2068" s="236"/>
      <c r="AH2068" s="236"/>
      <c r="AI2068" s="236"/>
      <c r="AJ2068" s="236"/>
      <c r="AK2068" s="236"/>
      <c r="AL2068" s="260" t="str">
        <f t="shared" si="266"/>
        <v>нет</v>
      </c>
      <c r="AM2068" s="260" t="str">
        <f t="shared" si="268"/>
        <v>нет</v>
      </c>
      <c r="AN2068" s="260">
        <f t="shared" si="265"/>
        <v>0</v>
      </c>
      <c r="AO2068" s="260" t="e">
        <f t="shared" si="267"/>
        <v>#VALUE!</v>
      </c>
    </row>
    <row r="2069" spans="1:41">
      <c r="A2069" s="264" t="e">
        <f t="shared" si="269"/>
        <v>#VALUE!</v>
      </c>
      <c r="B2069" s="243">
        <v>2066</v>
      </c>
      <c r="C2069" s="244"/>
      <c r="D2069" s="259" t="str">
        <f t="shared" si="262"/>
        <v/>
      </c>
      <c r="E2069" s="236"/>
      <c r="F2069" s="236"/>
      <c r="G2069" s="244"/>
      <c r="H2069" s="259" t="str">
        <f t="shared" si="263"/>
        <v/>
      </c>
      <c r="I2069" s="236"/>
      <c r="J2069" s="236"/>
      <c r="K2069" s="236"/>
      <c r="L2069" s="236"/>
      <c r="M2069" s="311">
        <f t="shared" si="264"/>
        <v>0</v>
      </c>
      <c r="N2069" s="236"/>
      <c r="O2069" s="236"/>
      <c r="P2069" s="236"/>
      <c r="Q2069" s="236"/>
      <c r="R2069" s="236"/>
      <c r="S2069" s="236"/>
      <c r="T2069" s="236"/>
      <c r="U2069" s="236"/>
      <c r="V2069" s="236"/>
      <c r="W2069" s="236"/>
      <c r="X2069" s="236"/>
      <c r="Y2069" s="236"/>
      <c r="Z2069" s="236"/>
      <c r="AA2069" s="236"/>
      <c r="AB2069" s="236"/>
      <c r="AC2069" s="236"/>
      <c r="AD2069" s="236"/>
      <c r="AE2069" s="236"/>
      <c r="AF2069" s="236"/>
      <c r="AG2069" s="236"/>
      <c r="AH2069" s="236"/>
      <c r="AI2069" s="236"/>
      <c r="AJ2069" s="236"/>
      <c r="AK2069" s="236"/>
      <c r="AL2069" s="260" t="str">
        <f t="shared" si="266"/>
        <v>нет</v>
      </c>
      <c r="AM2069" s="260" t="str">
        <f t="shared" si="268"/>
        <v>нет</v>
      </c>
      <c r="AN2069" s="260">
        <f t="shared" si="265"/>
        <v>0</v>
      </c>
      <c r="AO2069" s="260" t="e">
        <f t="shared" si="267"/>
        <v>#VALUE!</v>
      </c>
    </row>
    <row r="2070" spans="1:41">
      <c r="A2070" s="264" t="e">
        <f t="shared" si="269"/>
        <v>#VALUE!</v>
      </c>
      <c r="B2070" s="243">
        <v>2067</v>
      </c>
      <c r="C2070" s="244"/>
      <c r="D2070" s="259" t="str">
        <f t="shared" si="262"/>
        <v/>
      </c>
      <c r="E2070" s="236"/>
      <c r="F2070" s="236"/>
      <c r="G2070" s="244"/>
      <c r="H2070" s="259" t="str">
        <f t="shared" si="263"/>
        <v/>
      </c>
      <c r="I2070" s="236"/>
      <c r="J2070" s="236"/>
      <c r="K2070" s="236"/>
      <c r="L2070" s="236"/>
      <c r="M2070" s="311">
        <f t="shared" si="264"/>
        <v>0</v>
      </c>
      <c r="N2070" s="236"/>
      <c r="O2070" s="236"/>
      <c r="P2070" s="236"/>
      <c r="Q2070" s="236"/>
      <c r="R2070" s="236"/>
      <c r="S2070" s="236"/>
      <c r="T2070" s="236"/>
      <c r="U2070" s="236"/>
      <c r="V2070" s="236"/>
      <c r="W2070" s="236"/>
      <c r="X2070" s="236"/>
      <c r="Y2070" s="236"/>
      <c r="Z2070" s="236"/>
      <c r="AA2070" s="236"/>
      <c r="AB2070" s="236"/>
      <c r="AC2070" s="236"/>
      <c r="AD2070" s="236"/>
      <c r="AE2070" s="236"/>
      <c r="AF2070" s="236"/>
      <c r="AG2070" s="236"/>
      <c r="AH2070" s="236"/>
      <c r="AI2070" s="236"/>
      <c r="AJ2070" s="236"/>
      <c r="AK2070" s="236"/>
      <c r="AL2070" s="260" t="str">
        <f t="shared" si="266"/>
        <v>нет</v>
      </c>
      <c r="AM2070" s="260" t="str">
        <f t="shared" si="268"/>
        <v>нет</v>
      </c>
      <c r="AN2070" s="260">
        <f t="shared" si="265"/>
        <v>0</v>
      </c>
      <c r="AO2070" s="260" t="e">
        <f t="shared" si="267"/>
        <v>#VALUE!</v>
      </c>
    </row>
    <row r="2071" spans="1:41">
      <c r="A2071" s="264" t="e">
        <f t="shared" si="269"/>
        <v>#VALUE!</v>
      </c>
      <c r="B2071" s="243">
        <v>2068</v>
      </c>
      <c r="C2071" s="244"/>
      <c r="D2071" s="259" t="str">
        <f t="shared" si="262"/>
        <v/>
      </c>
      <c r="E2071" s="236"/>
      <c r="F2071" s="236"/>
      <c r="G2071" s="244"/>
      <c r="H2071" s="259" t="str">
        <f t="shared" si="263"/>
        <v/>
      </c>
      <c r="I2071" s="236"/>
      <c r="J2071" s="236"/>
      <c r="K2071" s="236"/>
      <c r="L2071" s="236"/>
      <c r="M2071" s="311">
        <f t="shared" si="264"/>
        <v>0</v>
      </c>
      <c r="N2071" s="236"/>
      <c r="O2071" s="236"/>
      <c r="P2071" s="236"/>
      <c r="Q2071" s="236"/>
      <c r="R2071" s="236"/>
      <c r="S2071" s="236"/>
      <c r="T2071" s="236"/>
      <c r="U2071" s="236"/>
      <c r="V2071" s="236"/>
      <c r="W2071" s="236"/>
      <c r="X2071" s="236"/>
      <c r="Y2071" s="236"/>
      <c r="Z2071" s="236"/>
      <c r="AA2071" s="236"/>
      <c r="AB2071" s="236"/>
      <c r="AC2071" s="236"/>
      <c r="AD2071" s="236"/>
      <c r="AE2071" s="236"/>
      <c r="AF2071" s="236"/>
      <c r="AG2071" s="236"/>
      <c r="AH2071" s="236"/>
      <c r="AI2071" s="236"/>
      <c r="AJ2071" s="236"/>
      <c r="AK2071" s="236"/>
      <c r="AL2071" s="260" t="str">
        <f t="shared" si="266"/>
        <v>нет</v>
      </c>
      <c r="AM2071" s="260" t="str">
        <f t="shared" si="268"/>
        <v>нет</v>
      </c>
      <c r="AN2071" s="260">
        <f t="shared" si="265"/>
        <v>0</v>
      </c>
      <c r="AO2071" s="260" t="e">
        <f t="shared" si="267"/>
        <v>#VALUE!</v>
      </c>
    </row>
    <row r="2072" spans="1:41">
      <c r="A2072" s="264" t="e">
        <f t="shared" si="269"/>
        <v>#VALUE!</v>
      </c>
      <c r="B2072" s="243">
        <v>2069</v>
      </c>
      <c r="C2072" s="244"/>
      <c r="D2072" s="259" t="str">
        <f t="shared" si="262"/>
        <v/>
      </c>
      <c r="E2072" s="236"/>
      <c r="F2072" s="236"/>
      <c r="G2072" s="244"/>
      <c r="H2072" s="259" t="str">
        <f t="shared" si="263"/>
        <v/>
      </c>
      <c r="I2072" s="236"/>
      <c r="J2072" s="236"/>
      <c r="K2072" s="236"/>
      <c r="L2072" s="236"/>
      <c r="M2072" s="311">
        <f t="shared" si="264"/>
        <v>0</v>
      </c>
      <c r="N2072" s="236"/>
      <c r="O2072" s="236"/>
      <c r="P2072" s="236"/>
      <c r="Q2072" s="236"/>
      <c r="R2072" s="236"/>
      <c r="S2072" s="236"/>
      <c r="T2072" s="236"/>
      <c r="U2072" s="236"/>
      <c r="V2072" s="236"/>
      <c r="W2072" s="236"/>
      <c r="X2072" s="236"/>
      <c r="Y2072" s="236"/>
      <c r="Z2072" s="236"/>
      <c r="AA2072" s="236"/>
      <c r="AB2072" s="236"/>
      <c r="AC2072" s="236"/>
      <c r="AD2072" s="236"/>
      <c r="AE2072" s="236"/>
      <c r="AF2072" s="236"/>
      <c r="AG2072" s="236"/>
      <c r="AH2072" s="236"/>
      <c r="AI2072" s="236"/>
      <c r="AJ2072" s="236"/>
      <c r="AK2072" s="236"/>
      <c r="AL2072" s="260" t="str">
        <f t="shared" si="266"/>
        <v>нет</v>
      </c>
      <c r="AM2072" s="260" t="str">
        <f t="shared" si="268"/>
        <v>нет</v>
      </c>
      <c r="AN2072" s="260">
        <f t="shared" si="265"/>
        <v>0</v>
      </c>
      <c r="AO2072" s="260" t="e">
        <f t="shared" si="267"/>
        <v>#VALUE!</v>
      </c>
    </row>
    <row r="2073" spans="1:41">
      <c r="A2073" s="264" t="e">
        <f t="shared" si="269"/>
        <v>#VALUE!</v>
      </c>
      <c r="B2073" s="243">
        <v>2070</v>
      </c>
      <c r="C2073" s="244"/>
      <c r="D2073" s="259" t="str">
        <f t="shared" si="262"/>
        <v/>
      </c>
      <c r="E2073" s="236"/>
      <c r="F2073" s="236"/>
      <c r="G2073" s="244"/>
      <c r="H2073" s="259" t="str">
        <f t="shared" si="263"/>
        <v/>
      </c>
      <c r="I2073" s="236"/>
      <c r="J2073" s="236"/>
      <c r="K2073" s="236"/>
      <c r="L2073" s="236"/>
      <c r="M2073" s="311">
        <f t="shared" si="264"/>
        <v>0</v>
      </c>
      <c r="N2073" s="236"/>
      <c r="O2073" s="236"/>
      <c r="P2073" s="236"/>
      <c r="Q2073" s="236"/>
      <c r="R2073" s="236"/>
      <c r="S2073" s="236"/>
      <c r="T2073" s="236"/>
      <c r="U2073" s="236"/>
      <c r="V2073" s="236"/>
      <c r="W2073" s="236"/>
      <c r="X2073" s="236"/>
      <c r="Y2073" s="236"/>
      <c r="Z2073" s="236"/>
      <c r="AA2073" s="236"/>
      <c r="AB2073" s="236"/>
      <c r="AC2073" s="236"/>
      <c r="AD2073" s="236"/>
      <c r="AE2073" s="236"/>
      <c r="AF2073" s="236"/>
      <c r="AG2073" s="236"/>
      <c r="AH2073" s="236"/>
      <c r="AI2073" s="236"/>
      <c r="AJ2073" s="236"/>
      <c r="AK2073" s="236"/>
      <c r="AL2073" s="260" t="str">
        <f t="shared" si="266"/>
        <v>нет</v>
      </c>
      <c r="AM2073" s="260" t="str">
        <f t="shared" si="268"/>
        <v>нет</v>
      </c>
      <c r="AN2073" s="260">
        <f t="shared" si="265"/>
        <v>0</v>
      </c>
      <c r="AO2073" s="260" t="e">
        <f t="shared" si="267"/>
        <v>#VALUE!</v>
      </c>
    </row>
    <row r="2074" spans="1:41">
      <c r="A2074" s="264" t="e">
        <f t="shared" si="269"/>
        <v>#VALUE!</v>
      </c>
      <c r="B2074" s="243">
        <v>2071</v>
      </c>
      <c r="C2074" s="244"/>
      <c r="D2074" s="259" t="str">
        <f t="shared" si="262"/>
        <v/>
      </c>
      <c r="E2074" s="236"/>
      <c r="F2074" s="236"/>
      <c r="G2074" s="244"/>
      <c r="H2074" s="259" t="str">
        <f t="shared" si="263"/>
        <v/>
      </c>
      <c r="I2074" s="236"/>
      <c r="J2074" s="236"/>
      <c r="K2074" s="236"/>
      <c r="L2074" s="236"/>
      <c r="M2074" s="311">
        <f t="shared" si="264"/>
        <v>0</v>
      </c>
      <c r="N2074" s="236"/>
      <c r="O2074" s="236"/>
      <c r="P2074" s="236"/>
      <c r="Q2074" s="236"/>
      <c r="R2074" s="236"/>
      <c r="S2074" s="236"/>
      <c r="T2074" s="236"/>
      <c r="U2074" s="236"/>
      <c r="V2074" s="236"/>
      <c r="W2074" s="236"/>
      <c r="X2074" s="236"/>
      <c r="Y2074" s="236"/>
      <c r="Z2074" s="236"/>
      <c r="AA2074" s="236"/>
      <c r="AB2074" s="236"/>
      <c r="AC2074" s="236"/>
      <c r="AD2074" s="236"/>
      <c r="AE2074" s="236"/>
      <c r="AF2074" s="236"/>
      <c r="AG2074" s="236"/>
      <c r="AH2074" s="236"/>
      <c r="AI2074" s="236"/>
      <c r="AJ2074" s="236"/>
      <c r="AK2074" s="236"/>
      <c r="AL2074" s="260" t="str">
        <f t="shared" si="266"/>
        <v>нет</v>
      </c>
      <c r="AM2074" s="260" t="str">
        <f t="shared" si="268"/>
        <v>нет</v>
      </c>
      <c r="AN2074" s="260">
        <f t="shared" si="265"/>
        <v>0</v>
      </c>
      <c r="AO2074" s="260" t="e">
        <f t="shared" si="267"/>
        <v>#VALUE!</v>
      </c>
    </row>
    <row r="2075" spans="1:41">
      <c r="A2075" s="264" t="e">
        <f t="shared" si="269"/>
        <v>#VALUE!</v>
      </c>
      <c r="B2075" s="243">
        <v>2072</v>
      </c>
      <c r="C2075" s="244"/>
      <c r="D2075" s="259" t="str">
        <f t="shared" si="262"/>
        <v/>
      </c>
      <c r="E2075" s="236"/>
      <c r="F2075" s="236"/>
      <c r="G2075" s="244"/>
      <c r="H2075" s="259" t="str">
        <f t="shared" si="263"/>
        <v/>
      </c>
      <c r="I2075" s="236"/>
      <c r="J2075" s="236"/>
      <c r="K2075" s="236"/>
      <c r="L2075" s="236"/>
      <c r="M2075" s="311">
        <f t="shared" si="264"/>
        <v>0</v>
      </c>
      <c r="N2075" s="236"/>
      <c r="O2075" s="236"/>
      <c r="P2075" s="236"/>
      <c r="Q2075" s="236"/>
      <c r="R2075" s="236"/>
      <c r="S2075" s="236"/>
      <c r="T2075" s="236"/>
      <c r="U2075" s="236"/>
      <c r="V2075" s="236"/>
      <c r="W2075" s="236"/>
      <c r="X2075" s="236"/>
      <c r="Y2075" s="236"/>
      <c r="Z2075" s="236"/>
      <c r="AA2075" s="236"/>
      <c r="AB2075" s="236"/>
      <c r="AC2075" s="236"/>
      <c r="AD2075" s="236"/>
      <c r="AE2075" s="236"/>
      <c r="AF2075" s="236"/>
      <c r="AG2075" s="236"/>
      <c r="AH2075" s="236"/>
      <c r="AI2075" s="236"/>
      <c r="AJ2075" s="236"/>
      <c r="AK2075" s="236"/>
      <c r="AL2075" s="260" t="str">
        <f t="shared" si="266"/>
        <v>нет</v>
      </c>
      <c r="AM2075" s="260" t="str">
        <f t="shared" si="268"/>
        <v>нет</v>
      </c>
      <c r="AN2075" s="260">
        <f t="shared" si="265"/>
        <v>0</v>
      </c>
      <c r="AO2075" s="260" t="e">
        <f t="shared" si="267"/>
        <v>#VALUE!</v>
      </c>
    </row>
    <row r="2076" spans="1:41">
      <c r="A2076" s="264" t="e">
        <f t="shared" si="269"/>
        <v>#VALUE!</v>
      </c>
      <c r="B2076" s="243">
        <v>2073</v>
      </c>
      <c r="C2076" s="244"/>
      <c r="D2076" s="259" t="str">
        <f t="shared" si="262"/>
        <v/>
      </c>
      <c r="E2076" s="236"/>
      <c r="F2076" s="236"/>
      <c r="G2076" s="244"/>
      <c r="H2076" s="259" t="str">
        <f t="shared" si="263"/>
        <v/>
      </c>
      <c r="I2076" s="236"/>
      <c r="J2076" s="236"/>
      <c r="K2076" s="236"/>
      <c r="L2076" s="236"/>
      <c r="M2076" s="311">
        <f t="shared" si="264"/>
        <v>0</v>
      </c>
      <c r="N2076" s="236"/>
      <c r="O2076" s="236"/>
      <c r="P2076" s="236"/>
      <c r="Q2076" s="236"/>
      <c r="R2076" s="236"/>
      <c r="S2076" s="236"/>
      <c r="T2076" s="236"/>
      <c r="U2076" s="236"/>
      <c r="V2076" s="236"/>
      <c r="W2076" s="236"/>
      <c r="X2076" s="236"/>
      <c r="Y2076" s="236"/>
      <c r="Z2076" s="236"/>
      <c r="AA2076" s="236"/>
      <c r="AB2076" s="236"/>
      <c r="AC2076" s="236"/>
      <c r="AD2076" s="236"/>
      <c r="AE2076" s="236"/>
      <c r="AF2076" s="236"/>
      <c r="AG2076" s="236"/>
      <c r="AH2076" s="236"/>
      <c r="AI2076" s="236"/>
      <c r="AJ2076" s="236"/>
      <c r="AK2076" s="236"/>
      <c r="AL2076" s="260" t="str">
        <f t="shared" si="266"/>
        <v>нет</v>
      </c>
      <c r="AM2076" s="260" t="str">
        <f t="shared" si="268"/>
        <v>нет</v>
      </c>
      <c r="AN2076" s="260">
        <f t="shared" si="265"/>
        <v>0</v>
      </c>
      <c r="AO2076" s="260" t="e">
        <f t="shared" si="267"/>
        <v>#VALUE!</v>
      </c>
    </row>
    <row r="2077" spans="1:41">
      <c r="A2077" s="264" t="e">
        <f t="shared" si="269"/>
        <v>#VALUE!</v>
      </c>
      <c r="B2077" s="243">
        <v>2074</v>
      </c>
      <c r="C2077" s="244"/>
      <c r="D2077" s="259" t="str">
        <f t="shared" si="262"/>
        <v/>
      </c>
      <c r="E2077" s="236"/>
      <c r="F2077" s="236"/>
      <c r="G2077" s="244"/>
      <c r="H2077" s="259" t="str">
        <f t="shared" si="263"/>
        <v/>
      </c>
      <c r="I2077" s="236"/>
      <c r="J2077" s="236"/>
      <c r="K2077" s="236"/>
      <c r="L2077" s="236"/>
      <c r="M2077" s="311">
        <f t="shared" si="264"/>
        <v>0</v>
      </c>
      <c r="N2077" s="236"/>
      <c r="O2077" s="236"/>
      <c r="P2077" s="236"/>
      <c r="Q2077" s="236"/>
      <c r="R2077" s="236"/>
      <c r="S2077" s="236"/>
      <c r="T2077" s="236"/>
      <c r="U2077" s="236"/>
      <c r="V2077" s="236"/>
      <c r="W2077" s="236"/>
      <c r="X2077" s="236"/>
      <c r="Y2077" s="236"/>
      <c r="Z2077" s="236"/>
      <c r="AA2077" s="236"/>
      <c r="AB2077" s="236"/>
      <c r="AC2077" s="236"/>
      <c r="AD2077" s="236"/>
      <c r="AE2077" s="236"/>
      <c r="AF2077" s="236"/>
      <c r="AG2077" s="236"/>
      <c r="AH2077" s="236"/>
      <c r="AI2077" s="236"/>
      <c r="AJ2077" s="236"/>
      <c r="AK2077" s="236"/>
      <c r="AL2077" s="260" t="str">
        <f t="shared" si="266"/>
        <v>нет</v>
      </c>
      <c r="AM2077" s="260" t="str">
        <f t="shared" si="268"/>
        <v>нет</v>
      </c>
      <c r="AN2077" s="260">
        <f t="shared" si="265"/>
        <v>0</v>
      </c>
      <c r="AO2077" s="260" t="e">
        <f t="shared" si="267"/>
        <v>#VALUE!</v>
      </c>
    </row>
    <row r="2078" spans="1:41">
      <c r="A2078" s="264" t="e">
        <f t="shared" si="269"/>
        <v>#VALUE!</v>
      </c>
      <c r="B2078" s="243">
        <v>2075</v>
      </c>
      <c r="C2078" s="244"/>
      <c r="D2078" s="259" t="str">
        <f t="shared" si="262"/>
        <v/>
      </c>
      <c r="E2078" s="236"/>
      <c r="F2078" s="236"/>
      <c r="G2078" s="244"/>
      <c r="H2078" s="259" t="str">
        <f t="shared" si="263"/>
        <v/>
      </c>
      <c r="I2078" s="236"/>
      <c r="J2078" s="236"/>
      <c r="K2078" s="236"/>
      <c r="L2078" s="236"/>
      <c r="M2078" s="311">
        <f t="shared" si="264"/>
        <v>0</v>
      </c>
      <c r="N2078" s="236"/>
      <c r="O2078" s="236"/>
      <c r="P2078" s="236"/>
      <c r="Q2078" s="236"/>
      <c r="R2078" s="236"/>
      <c r="S2078" s="236"/>
      <c r="T2078" s="236"/>
      <c r="U2078" s="236"/>
      <c r="V2078" s="236"/>
      <c r="W2078" s="236"/>
      <c r="X2078" s="236"/>
      <c r="Y2078" s="236"/>
      <c r="Z2078" s="236"/>
      <c r="AA2078" s="236"/>
      <c r="AB2078" s="236"/>
      <c r="AC2078" s="236"/>
      <c r="AD2078" s="236"/>
      <c r="AE2078" s="236"/>
      <c r="AF2078" s="236"/>
      <c r="AG2078" s="236"/>
      <c r="AH2078" s="236"/>
      <c r="AI2078" s="236"/>
      <c r="AJ2078" s="236"/>
      <c r="AK2078" s="236"/>
      <c r="AL2078" s="260" t="str">
        <f t="shared" si="266"/>
        <v>нет</v>
      </c>
      <c r="AM2078" s="260" t="str">
        <f t="shared" si="268"/>
        <v>нет</v>
      </c>
      <c r="AN2078" s="260">
        <f t="shared" si="265"/>
        <v>0</v>
      </c>
      <c r="AO2078" s="260" t="e">
        <f t="shared" si="267"/>
        <v>#VALUE!</v>
      </c>
    </row>
    <row r="2079" spans="1:41">
      <c r="A2079" s="264" t="e">
        <f t="shared" si="269"/>
        <v>#VALUE!</v>
      </c>
      <c r="B2079" s="243">
        <v>2076</v>
      </c>
      <c r="C2079" s="244"/>
      <c r="D2079" s="259" t="str">
        <f t="shared" si="262"/>
        <v/>
      </c>
      <c r="E2079" s="236"/>
      <c r="F2079" s="236"/>
      <c r="G2079" s="244"/>
      <c r="H2079" s="259" t="str">
        <f t="shared" si="263"/>
        <v/>
      </c>
      <c r="I2079" s="236"/>
      <c r="J2079" s="236"/>
      <c r="K2079" s="236"/>
      <c r="L2079" s="236"/>
      <c r="M2079" s="311">
        <f t="shared" si="264"/>
        <v>0</v>
      </c>
      <c r="N2079" s="236"/>
      <c r="O2079" s="236"/>
      <c r="P2079" s="236"/>
      <c r="Q2079" s="236"/>
      <c r="R2079" s="236"/>
      <c r="S2079" s="236"/>
      <c r="T2079" s="236"/>
      <c r="U2079" s="236"/>
      <c r="V2079" s="236"/>
      <c r="W2079" s="236"/>
      <c r="X2079" s="236"/>
      <c r="Y2079" s="236"/>
      <c r="Z2079" s="236"/>
      <c r="AA2079" s="236"/>
      <c r="AB2079" s="236"/>
      <c r="AC2079" s="236"/>
      <c r="AD2079" s="236"/>
      <c r="AE2079" s="236"/>
      <c r="AF2079" s="236"/>
      <c r="AG2079" s="236"/>
      <c r="AH2079" s="236"/>
      <c r="AI2079" s="236"/>
      <c r="AJ2079" s="236"/>
      <c r="AK2079" s="236"/>
      <c r="AL2079" s="260" t="str">
        <f t="shared" si="266"/>
        <v>нет</v>
      </c>
      <c r="AM2079" s="260" t="str">
        <f t="shared" si="268"/>
        <v>нет</v>
      </c>
      <c r="AN2079" s="260">
        <f t="shared" si="265"/>
        <v>0</v>
      </c>
      <c r="AO2079" s="260" t="e">
        <f t="shared" si="267"/>
        <v>#VALUE!</v>
      </c>
    </row>
    <row r="2080" spans="1:41">
      <c r="A2080" s="264" t="e">
        <f t="shared" si="269"/>
        <v>#VALUE!</v>
      </c>
      <c r="B2080" s="243">
        <v>2077</v>
      </c>
      <c r="C2080" s="244"/>
      <c r="D2080" s="259" t="str">
        <f t="shared" si="262"/>
        <v/>
      </c>
      <c r="E2080" s="236"/>
      <c r="F2080" s="236"/>
      <c r="G2080" s="244"/>
      <c r="H2080" s="259" t="str">
        <f t="shared" si="263"/>
        <v/>
      </c>
      <c r="I2080" s="236"/>
      <c r="J2080" s="236"/>
      <c r="K2080" s="236"/>
      <c r="L2080" s="236"/>
      <c r="M2080" s="311">
        <f t="shared" si="264"/>
        <v>0</v>
      </c>
      <c r="N2080" s="236"/>
      <c r="O2080" s="236"/>
      <c r="P2080" s="236"/>
      <c r="Q2080" s="236"/>
      <c r="R2080" s="236"/>
      <c r="S2080" s="236"/>
      <c r="T2080" s="236"/>
      <c r="U2080" s="236"/>
      <c r="V2080" s="236"/>
      <c r="W2080" s="236"/>
      <c r="X2080" s="236"/>
      <c r="Y2080" s="236"/>
      <c r="Z2080" s="236"/>
      <c r="AA2080" s="236"/>
      <c r="AB2080" s="236"/>
      <c r="AC2080" s="236"/>
      <c r="AD2080" s="236"/>
      <c r="AE2080" s="236"/>
      <c r="AF2080" s="236"/>
      <c r="AG2080" s="236"/>
      <c r="AH2080" s="236"/>
      <c r="AI2080" s="236"/>
      <c r="AJ2080" s="236"/>
      <c r="AK2080" s="236"/>
      <c r="AL2080" s="260" t="str">
        <f t="shared" si="266"/>
        <v>нет</v>
      </c>
      <c r="AM2080" s="260" t="str">
        <f t="shared" si="268"/>
        <v>нет</v>
      </c>
      <c r="AN2080" s="260">
        <f t="shared" si="265"/>
        <v>0</v>
      </c>
      <c r="AO2080" s="260" t="e">
        <f t="shared" si="267"/>
        <v>#VALUE!</v>
      </c>
    </row>
    <row r="2081" spans="1:41">
      <c r="A2081" s="264" t="e">
        <f t="shared" si="269"/>
        <v>#VALUE!</v>
      </c>
      <c r="B2081" s="243">
        <v>2078</v>
      </c>
      <c r="C2081" s="244"/>
      <c r="D2081" s="259" t="str">
        <f t="shared" si="262"/>
        <v/>
      </c>
      <c r="E2081" s="236"/>
      <c r="F2081" s="236"/>
      <c r="G2081" s="244"/>
      <c r="H2081" s="259" t="str">
        <f t="shared" si="263"/>
        <v/>
      </c>
      <c r="I2081" s="236"/>
      <c r="J2081" s="236"/>
      <c r="K2081" s="236"/>
      <c r="L2081" s="236"/>
      <c r="M2081" s="311">
        <f t="shared" si="264"/>
        <v>0</v>
      </c>
      <c r="N2081" s="236"/>
      <c r="O2081" s="236"/>
      <c r="P2081" s="236"/>
      <c r="Q2081" s="236"/>
      <c r="R2081" s="236"/>
      <c r="S2081" s="236"/>
      <c r="T2081" s="236"/>
      <c r="U2081" s="236"/>
      <c r="V2081" s="236"/>
      <c r="W2081" s="236"/>
      <c r="X2081" s="236"/>
      <c r="Y2081" s="236"/>
      <c r="Z2081" s="236"/>
      <c r="AA2081" s="236"/>
      <c r="AB2081" s="236"/>
      <c r="AC2081" s="236"/>
      <c r="AD2081" s="236"/>
      <c r="AE2081" s="236"/>
      <c r="AF2081" s="236"/>
      <c r="AG2081" s="236"/>
      <c r="AH2081" s="236"/>
      <c r="AI2081" s="236"/>
      <c r="AJ2081" s="236"/>
      <c r="AK2081" s="236"/>
      <c r="AL2081" s="260" t="str">
        <f t="shared" si="266"/>
        <v>нет</v>
      </c>
      <c r="AM2081" s="260" t="str">
        <f t="shared" si="268"/>
        <v>нет</v>
      </c>
      <c r="AN2081" s="260">
        <f t="shared" si="265"/>
        <v>0</v>
      </c>
      <c r="AO2081" s="260" t="e">
        <f t="shared" si="267"/>
        <v>#VALUE!</v>
      </c>
    </row>
    <row r="2082" spans="1:41">
      <c r="A2082" s="264" t="e">
        <f t="shared" si="269"/>
        <v>#VALUE!</v>
      </c>
      <c r="B2082" s="243">
        <v>2079</v>
      </c>
      <c r="C2082" s="244"/>
      <c r="D2082" s="259" t="str">
        <f t="shared" si="262"/>
        <v/>
      </c>
      <c r="E2082" s="236"/>
      <c r="F2082" s="236"/>
      <c r="G2082" s="244"/>
      <c r="H2082" s="259" t="str">
        <f t="shared" si="263"/>
        <v/>
      </c>
      <c r="I2082" s="236"/>
      <c r="J2082" s="236"/>
      <c r="K2082" s="236"/>
      <c r="L2082" s="236"/>
      <c r="M2082" s="311">
        <f t="shared" si="264"/>
        <v>0</v>
      </c>
      <c r="N2082" s="236"/>
      <c r="O2082" s="236"/>
      <c r="P2082" s="236"/>
      <c r="Q2082" s="236"/>
      <c r="R2082" s="236"/>
      <c r="S2082" s="236"/>
      <c r="T2082" s="236"/>
      <c r="U2082" s="236"/>
      <c r="V2082" s="236"/>
      <c r="W2082" s="236"/>
      <c r="X2082" s="236"/>
      <c r="Y2082" s="236"/>
      <c r="Z2082" s="236"/>
      <c r="AA2082" s="236"/>
      <c r="AB2082" s="236"/>
      <c r="AC2082" s="236"/>
      <c r="AD2082" s="236"/>
      <c r="AE2082" s="236"/>
      <c r="AF2082" s="236"/>
      <c r="AG2082" s="236"/>
      <c r="AH2082" s="236"/>
      <c r="AI2082" s="236"/>
      <c r="AJ2082" s="236"/>
      <c r="AK2082" s="236"/>
      <c r="AL2082" s="260" t="str">
        <f t="shared" si="266"/>
        <v>нет</v>
      </c>
      <c r="AM2082" s="260" t="str">
        <f t="shared" si="268"/>
        <v>нет</v>
      </c>
      <c r="AN2082" s="260">
        <f t="shared" si="265"/>
        <v>0</v>
      </c>
      <c r="AO2082" s="260" t="e">
        <f t="shared" si="267"/>
        <v>#VALUE!</v>
      </c>
    </row>
    <row r="2083" spans="1:41">
      <c r="A2083" s="264" t="e">
        <f t="shared" si="269"/>
        <v>#VALUE!</v>
      </c>
      <c r="B2083" s="243">
        <v>2080</v>
      </c>
      <c r="C2083" s="244"/>
      <c r="D2083" s="259" t="str">
        <f t="shared" si="262"/>
        <v/>
      </c>
      <c r="E2083" s="236"/>
      <c r="F2083" s="236"/>
      <c r="G2083" s="244"/>
      <c r="H2083" s="259" t="str">
        <f t="shared" si="263"/>
        <v/>
      </c>
      <c r="I2083" s="236"/>
      <c r="J2083" s="236"/>
      <c r="K2083" s="236"/>
      <c r="L2083" s="236"/>
      <c r="M2083" s="311">
        <f t="shared" si="264"/>
        <v>0</v>
      </c>
      <c r="N2083" s="236"/>
      <c r="O2083" s="236"/>
      <c r="P2083" s="236"/>
      <c r="Q2083" s="236"/>
      <c r="R2083" s="236"/>
      <c r="S2083" s="236"/>
      <c r="T2083" s="236"/>
      <c r="U2083" s="236"/>
      <c r="V2083" s="236"/>
      <c r="W2083" s="236"/>
      <c r="X2083" s="236"/>
      <c r="Y2083" s="236"/>
      <c r="Z2083" s="236"/>
      <c r="AA2083" s="236"/>
      <c r="AB2083" s="236"/>
      <c r="AC2083" s="236"/>
      <c r="AD2083" s="236"/>
      <c r="AE2083" s="236"/>
      <c r="AF2083" s="236"/>
      <c r="AG2083" s="236"/>
      <c r="AH2083" s="236"/>
      <c r="AI2083" s="236"/>
      <c r="AJ2083" s="236"/>
      <c r="AK2083" s="236"/>
      <c r="AL2083" s="260" t="str">
        <f t="shared" si="266"/>
        <v>нет</v>
      </c>
      <c r="AM2083" s="260" t="str">
        <f t="shared" si="268"/>
        <v>нет</v>
      </c>
      <c r="AN2083" s="260">
        <f t="shared" si="265"/>
        <v>0</v>
      </c>
      <c r="AO2083" s="260" t="e">
        <f t="shared" si="267"/>
        <v>#VALUE!</v>
      </c>
    </row>
    <row r="2084" spans="1:41">
      <c r="A2084" s="264" t="e">
        <f t="shared" si="269"/>
        <v>#VALUE!</v>
      </c>
      <c r="B2084" s="243">
        <v>2081</v>
      </c>
      <c r="C2084" s="244"/>
      <c r="D2084" s="259" t="str">
        <f t="shared" si="262"/>
        <v/>
      </c>
      <c r="E2084" s="236"/>
      <c r="F2084" s="236"/>
      <c r="G2084" s="244"/>
      <c r="H2084" s="259" t="str">
        <f t="shared" si="263"/>
        <v/>
      </c>
      <c r="I2084" s="236"/>
      <c r="J2084" s="236"/>
      <c r="K2084" s="236"/>
      <c r="L2084" s="236"/>
      <c r="M2084" s="311">
        <f t="shared" si="264"/>
        <v>0</v>
      </c>
      <c r="N2084" s="236"/>
      <c r="O2084" s="236"/>
      <c r="P2084" s="236"/>
      <c r="Q2084" s="236"/>
      <c r="R2084" s="236"/>
      <c r="S2084" s="236"/>
      <c r="T2084" s="236"/>
      <c r="U2084" s="236"/>
      <c r="V2084" s="236"/>
      <c r="W2084" s="236"/>
      <c r="X2084" s="236"/>
      <c r="Y2084" s="236"/>
      <c r="Z2084" s="236"/>
      <c r="AA2084" s="236"/>
      <c r="AB2084" s="236"/>
      <c r="AC2084" s="236"/>
      <c r="AD2084" s="236"/>
      <c r="AE2084" s="236"/>
      <c r="AF2084" s="236"/>
      <c r="AG2084" s="236"/>
      <c r="AH2084" s="236"/>
      <c r="AI2084" s="236"/>
      <c r="AJ2084" s="236"/>
      <c r="AK2084" s="236"/>
      <c r="AL2084" s="260" t="str">
        <f t="shared" si="266"/>
        <v>нет</v>
      </c>
      <c r="AM2084" s="260" t="str">
        <f t="shared" si="268"/>
        <v>нет</v>
      </c>
      <c r="AN2084" s="260">
        <f t="shared" si="265"/>
        <v>0</v>
      </c>
      <c r="AO2084" s="260" t="e">
        <f t="shared" si="267"/>
        <v>#VALUE!</v>
      </c>
    </row>
    <row r="2085" spans="1:41">
      <c r="A2085" s="264" t="e">
        <f t="shared" si="269"/>
        <v>#VALUE!</v>
      </c>
      <c r="B2085" s="243">
        <v>2082</v>
      </c>
      <c r="C2085" s="244"/>
      <c r="D2085" s="259" t="str">
        <f t="shared" si="262"/>
        <v/>
      </c>
      <c r="E2085" s="236"/>
      <c r="F2085" s="236"/>
      <c r="G2085" s="244"/>
      <c r="H2085" s="259" t="str">
        <f t="shared" si="263"/>
        <v/>
      </c>
      <c r="I2085" s="236"/>
      <c r="J2085" s="236"/>
      <c r="K2085" s="236"/>
      <c r="L2085" s="236"/>
      <c r="M2085" s="311">
        <f t="shared" si="264"/>
        <v>0</v>
      </c>
      <c r="N2085" s="236"/>
      <c r="O2085" s="236"/>
      <c r="P2085" s="236"/>
      <c r="Q2085" s="236"/>
      <c r="R2085" s="236"/>
      <c r="S2085" s="236"/>
      <c r="T2085" s="236"/>
      <c r="U2085" s="236"/>
      <c r="V2085" s="236"/>
      <c r="W2085" s="236"/>
      <c r="X2085" s="236"/>
      <c r="Y2085" s="236"/>
      <c r="Z2085" s="236"/>
      <c r="AA2085" s="236"/>
      <c r="AB2085" s="236"/>
      <c r="AC2085" s="236"/>
      <c r="AD2085" s="236"/>
      <c r="AE2085" s="236"/>
      <c r="AF2085" s="236"/>
      <c r="AG2085" s="236"/>
      <c r="AH2085" s="236"/>
      <c r="AI2085" s="236"/>
      <c r="AJ2085" s="236"/>
      <c r="AK2085" s="236"/>
      <c r="AL2085" s="260" t="str">
        <f t="shared" si="266"/>
        <v>нет</v>
      </c>
      <c r="AM2085" s="260" t="str">
        <f t="shared" si="268"/>
        <v>нет</v>
      </c>
      <c r="AN2085" s="260">
        <f t="shared" si="265"/>
        <v>0</v>
      </c>
      <c r="AO2085" s="260" t="e">
        <f t="shared" si="267"/>
        <v>#VALUE!</v>
      </c>
    </row>
    <row r="2086" spans="1:41">
      <c r="A2086" s="264" t="e">
        <f t="shared" si="269"/>
        <v>#VALUE!</v>
      </c>
      <c r="B2086" s="243">
        <v>2083</v>
      </c>
      <c r="C2086" s="244"/>
      <c r="D2086" s="259" t="str">
        <f t="shared" si="262"/>
        <v/>
      </c>
      <c r="E2086" s="236"/>
      <c r="F2086" s="236"/>
      <c r="G2086" s="244"/>
      <c r="H2086" s="259" t="str">
        <f t="shared" si="263"/>
        <v/>
      </c>
      <c r="I2086" s="236"/>
      <c r="J2086" s="236"/>
      <c r="K2086" s="236"/>
      <c r="L2086" s="236"/>
      <c r="M2086" s="311">
        <f t="shared" si="264"/>
        <v>0</v>
      </c>
      <c r="N2086" s="236"/>
      <c r="O2086" s="236"/>
      <c r="P2086" s="236"/>
      <c r="Q2086" s="236"/>
      <c r="R2086" s="236"/>
      <c r="S2086" s="236"/>
      <c r="T2086" s="236"/>
      <c r="U2086" s="236"/>
      <c r="V2086" s="236"/>
      <c r="W2086" s="236"/>
      <c r="X2086" s="236"/>
      <c r="Y2086" s="236"/>
      <c r="Z2086" s="236"/>
      <c r="AA2086" s="236"/>
      <c r="AB2086" s="236"/>
      <c r="AC2086" s="236"/>
      <c r="AD2086" s="236"/>
      <c r="AE2086" s="236"/>
      <c r="AF2086" s="236"/>
      <c r="AG2086" s="236"/>
      <c r="AH2086" s="236"/>
      <c r="AI2086" s="236"/>
      <c r="AJ2086" s="236"/>
      <c r="AK2086" s="236"/>
      <c r="AL2086" s="260" t="str">
        <f t="shared" si="266"/>
        <v>нет</v>
      </c>
      <c r="AM2086" s="260" t="str">
        <f t="shared" si="268"/>
        <v>нет</v>
      </c>
      <c r="AN2086" s="260">
        <f t="shared" si="265"/>
        <v>0</v>
      </c>
      <c r="AO2086" s="260" t="e">
        <f t="shared" si="267"/>
        <v>#VALUE!</v>
      </c>
    </row>
    <row r="2087" spans="1:41">
      <c r="A2087" s="264" t="e">
        <f t="shared" si="269"/>
        <v>#VALUE!</v>
      </c>
      <c r="B2087" s="243">
        <v>2084</v>
      </c>
      <c r="C2087" s="244"/>
      <c r="D2087" s="259" t="str">
        <f t="shared" si="262"/>
        <v/>
      </c>
      <c r="E2087" s="236"/>
      <c r="F2087" s="236"/>
      <c r="G2087" s="244"/>
      <c r="H2087" s="259" t="str">
        <f t="shared" si="263"/>
        <v/>
      </c>
      <c r="I2087" s="236"/>
      <c r="J2087" s="236"/>
      <c r="K2087" s="236"/>
      <c r="L2087" s="236"/>
      <c r="M2087" s="311">
        <f t="shared" si="264"/>
        <v>0</v>
      </c>
      <c r="N2087" s="236"/>
      <c r="O2087" s="236"/>
      <c r="P2087" s="236"/>
      <c r="Q2087" s="236"/>
      <c r="R2087" s="236"/>
      <c r="S2087" s="236"/>
      <c r="T2087" s="236"/>
      <c r="U2087" s="236"/>
      <c r="V2087" s="236"/>
      <c r="W2087" s="236"/>
      <c r="X2087" s="236"/>
      <c r="Y2087" s="236"/>
      <c r="Z2087" s="236"/>
      <c r="AA2087" s="236"/>
      <c r="AB2087" s="236"/>
      <c r="AC2087" s="236"/>
      <c r="AD2087" s="236"/>
      <c r="AE2087" s="236"/>
      <c r="AF2087" s="236"/>
      <c r="AG2087" s="236"/>
      <c r="AH2087" s="236"/>
      <c r="AI2087" s="236"/>
      <c r="AJ2087" s="236"/>
      <c r="AK2087" s="236"/>
      <c r="AL2087" s="260" t="str">
        <f t="shared" si="266"/>
        <v>нет</v>
      </c>
      <c r="AM2087" s="260" t="str">
        <f t="shared" si="268"/>
        <v>нет</v>
      </c>
      <c r="AN2087" s="260">
        <f t="shared" si="265"/>
        <v>0</v>
      </c>
      <c r="AO2087" s="260" t="e">
        <f t="shared" si="267"/>
        <v>#VALUE!</v>
      </c>
    </row>
    <row r="2088" spans="1:41">
      <c r="A2088" s="264" t="e">
        <f t="shared" si="269"/>
        <v>#VALUE!</v>
      </c>
      <c r="B2088" s="243">
        <v>2085</v>
      </c>
      <c r="C2088" s="244"/>
      <c r="D2088" s="259" t="str">
        <f t="shared" si="262"/>
        <v/>
      </c>
      <c r="E2088" s="236"/>
      <c r="F2088" s="236"/>
      <c r="G2088" s="244"/>
      <c r="H2088" s="259" t="str">
        <f t="shared" si="263"/>
        <v/>
      </c>
      <c r="I2088" s="236"/>
      <c r="J2088" s="236"/>
      <c r="K2088" s="236"/>
      <c r="L2088" s="236"/>
      <c r="M2088" s="311">
        <f t="shared" si="264"/>
        <v>0</v>
      </c>
      <c r="N2088" s="236"/>
      <c r="O2088" s="236"/>
      <c r="P2088" s="236"/>
      <c r="Q2088" s="236"/>
      <c r="R2088" s="236"/>
      <c r="S2088" s="236"/>
      <c r="T2088" s="236"/>
      <c r="U2088" s="236"/>
      <c r="V2088" s="236"/>
      <c r="W2088" s="236"/>
      <c r="X2088" s="236"/>
      <c r="Y2088" s="236"/>
      <c r="Z2088" s="236"/>
      <c r="AA2088" s="236"/>
      <c r="AB2088" s="236"/>
      <c r="AC2088" s="236"/>
      <c r="AD2088" s="236"/>
      <c r="AE2088" s="236"/>
      <c r="AF2088" s="236"/>
      <c r="AG2088" s="236"/>
      <c r="AH2088" s="236"/>
      <c r="AI2088" s="236"/>
      <c r="AJ2088" s="236"/>
      <c r="AK2088" s="236"/>
      <c r="AL2088" s="260" t="str">
        <f t="shared" si="266"/>
        <v>нет</v>
      </c>
      <c r="AM2088" s="260" t="str">
        <f t="shared" si="268"/>
        <v>нет</v>
      </c>
      <c r="AN2088" s="260">
        <f t="shared" si="265"/>
        <v>0</v>
      </c>
      <c r="AO2088" s="260" t="e">
        <f t="shared" si="267"/>
        <v>#VALUE!</v>
      </c>
    </row>
    <row r="2089" spans="1:41">
      <c r="A2089" s="264" t="e">
        <f t="shared" si="269"/>
        <v>#VALUE!</v>
      </c>
      <c r="B2089" s="243">
        <v>2086</v>
      </c>
      <c r="C2089" s="244"/>
      <c r="D2089" s="259" t="str">
        <f t="shared" si="262"/>
        <v/>
      </c>
      <c r="E2089" s="236"/>
      <c r="F2089" s="236"/>
      <c r="G2089" s="244"/>
      <c r="H2089" s="259" t="str">
        <f t="shared" si="263"/>
        <v/>
      </c>
      <c r="I2089" s="236"/>
      <c r="J2089" s="236"/>
      <c r="K2089" s="236"/>
      <c r="L2089" s="236"/>
      <c r="M2089" s="311">
        <f t="shared" si="264"/>
        <v>0</v>
      </c>
      <c r="N2089" s="236"/>
      <c r="O2089" s="236"/>
      <c r="P2089" s="236"/>
      <c r="Q2089" s="236"/>
      <c r="R2089" s="236"/>
      <c r="S2089" s="236"/>
      <c r="T2089" s="236"/>
      <c r="U2089" s="236"/>
      <c r="V2089" s="236"/>
      <c r="W2089" s="236"/>
      <c r="X2089" s="236"/>
      <c r="Y2089" s="236"/>
      <c r="Z2089" s="236"/>
      <c r="AA2089" s="236"/>
      <c r="AB2089" s="236"/>
      <c r="AC2089" s="236"/>
      <c r="AD2089" s="236"/>
      <c r="AE2089" s="236"/>
      <c r="AF2089" s="236"/>
      <c r="AG2089" s="236"/>
      <c r="AH2089" s="236"/>
      <c r="AI2089" s="236"/>
      <c r="AJ2089" s="236"/>
      <c r="AK2089" s="236"/>
      <c r="AL2089" s="260" t="str">
        <f t="shared" si="266"/>
        <v>нет</v>
      </c>
      <c r="AM2089" s="260" t="str">
        <f t="shared" si="268"/>
        <v>нет</v>
      </c>
      <c r="AN2089" s="260">
        <f t="shared" si="265"/>
        <v>0</v>
      </c>
      <c r="AO2089" s="260" t="e">
        <f t="shared" si="267"/>
        <v>#VALUE!</v>
      </c>
    </row>
    <row r="2090" spans="1:41">
      <c r="A2090" s="264" t="e">
        <f t="shared" si="269"/>
        <v>#VALUE!</v>
      </c>
      <c r="B2090" s="243">
        <v>2087</v>
      </c>
      <c r="C2090" s="244"/>
      <c r="D2090" s="259" t="str">
        <f t="shared" si="262"/>
        <v/>
      </c>
      <c r="E2090" s="236"/>
      <c r="F2090" s="236"/>
      <c r="G2090" s="244"/>
      <c r="H2090" s="259" t="str">
        <f t="shared" si="263"/>
        <v/>
      </c>
      <c r="I2090" s="236"/>
      <c r="J2090" s="236"/>
      <c r="K2090" s="236"/>
      <c r="L2090" s="236"/>
      <c r="M2090" s="311">
        <f t="shared" si="264"/>
        <v>0</v>
      </c>
      <c r="N2090" s="236"/>
      <c r="O2090" s="236"/>
      <c r="P2090" s="236"/>
      <c r="Q2090" s="236"/>
      <c r="R2090" s="236"/>
      <c r="S2090" s="236"/>
      <c r="T2090" s="236"/>
      <c r="U2090" s="236"/>
      <c r="V2090" s="236"/>
      <c r="W2090" s="236"/>
      <c r="X2090" s="236"/>
      <c r="Y2090" s="236"/>
      <c r="Z2090" s="236"/>
      <c r="AA2090" s="236"/>
      <c r="AB2090" s="236"/>
      <c r="AC2090" s="236"/>
      <c r="AD2090" s="236"/>
      <c r="AE2090" s="236"/>
      <c r="AF2090" s="236"/>
      <c r="AG2090" s="236"/>
      <c r="AH2090" s="236"/>
      <c r="AI2090" s="236"/>
      <c r="AJ2090" s="236"/>
      <c r="AK2090" s="236"/>
      <c r="AL2090" s="260" t="str">
        <f t="shared" si="266"/>
        <v>нет</v>
      </c>
      <c r="AM2090" s="260" t="str">
        <f t="shared" si="268"/>
        <v>нет</v>
      </c>
      <c r="AN2090" s="260">
        <f t="shared" si="265"/>
        <v>0</v>
      </c>
      <c r="AO2090" s="260" t="e">
        <f t="shared" si="267"/>
        <v>#VALUE!</v>
      </c>
    </row>
    <row r="2091" spans="1:41">
      <c r="A2091" s="264" t="e">
        <f t="shared" si="269"/>
        <v>#VALUE!</v>
      </c>
      <c r="B2091" s="243">
        <v>2088</v>
      </c>
      <c r="C2091" s="244"/>
      <c r="D2091" s="259" t="str">
        <f t="shared" si="262"/>
        <v/>
      </c>
      <c r="E2091" s="236"/>
      <c r="F2091" s="236"/>
      <c r="G2091" s="244"/>
      <c r="H2091" s="259" t="str">
        <f t="shared" si="263"/>
        <v/>
      </c>
      <c r="I2091" s="236"/>
      <c r="J2091" s="236"/>
      <c r="K2091" s="236"/>
      <c r="L2091" s="236"/>
      <c r="M2091" s="311">
        <f t="shared" si="264"/>
        <v>0</v>
      </c>
      <c r="N2091" s="236"/>
      <c r="O2091" s="236"/>
      <c r="P2091" s="236"/>
      <c r="Q2091" s="236"/>
      <c r="R2091" s="236"/>
      <c r="S2091" s="236"/>
      <c r="T2091" s="236"/>
      <c r="U2091" s="236"/>
      <c r="V2091" s="236"/>
      <c r="W2091" s="236"/>
      <c r="X2091" s="236"/>
      <c r="Y2091" s="236"/>
      <c r="Z2091" s="236"/>
      <c r="AA2091" s="236"/>
      <c r="AB2091" s="236"/>
      <c r="AC2091" s="236"/>
      <c r="AD2091" s="236"/>
      <c r="AE2091" s="236"/>
      <c r="AF2091" s="236"/>
      <c r="AG2091" s="236"/>
      <c r="AH2091" s="236"/>
      <c r="AI2091" s="236"/>
      <c r="AJ2091" s="236"/>
      <c r="AK2091" s="236"/>
      <c r="AL2091" s="260" t="str">
        <f t="shared" si="266"/>
        <v>нет</v>
      </c>
      <c r="AM2091" s="260" t="str">
        <f t="shared" si="268"/>
        <v>нет</v>
      </c>
      <c r="AN2091" s="260">
        <f t="shared" si="265"/>
        <v>0</v>
      </c>
      <c r="AO2091" s="260" t="e">
        <f t="shared" si="267"/>
        <v>#VALUE!</v>
      </c>
    </row>
    <row r="2092" spans="1:41">
      <c r="A2092" s="264" t="e">
        <f t="shared" si="269"/>
        <v>#VALUE!</v>
      </c>
      <c r="B2092" s="243">
        <v>2089</v>
      </c>
      <c r="C2092" s="244"/>
      <c r="D2092" s="259" t="str">
        <f t="shared" si="262"/>
        <v/>
      </c>
      <c r="E2092" s="236"/>
      <c r="F2092" s="236"/>
      <c r="G2092" s="244"/>
      <c r="H2092" s="259" t="str">
        <f t="shared" si="263"/>
        <v/>
      </c>
      <c r="I2092" s="236"/>
      <c r="J2092" s="236"/>
      <c r="K2092" s="236"/>
      <c r="L2092" s="236"/>
      <c r="M2092" s="311">
        <f t="shared" si="264"/>
        <v>0</v>
      </c>
      <c r="N2092" s="236"/>
      <c r="O2092" s="236"/>
      <c r="P2092" s="236"/>
      <c r="Q2092" s="236"/>
      <c r="R2092" s="236"/>
      <c r="S2092" s="236"/>
      <c r="T2092" s="236"/>
      <c r="U2092" s="236"/>
      <c r="V2092" s="236"/>
      <c r="W2092" s="236"/>
      <c r="X2092" s="236"/>
      <c r="Y2092" s="236"/>
      <c r="Z2092" s="236"/>
      <c r="AA2092" s="236"/>
      <c r="AB2092" s="236"/>
      <c r="AC2092" s="236"/>
      <c r="AD2092" s="236"/>
      <c r="AE2092" s="236"/>
      <c r="AF2092" s="236"/>
      <c r="AG2092" s="236"/>
      <c r="AH2092" s="236"/>
      <c r="AI2092" s="236"/>
      <c r="AJ2092" s="236"/>
      <c r="AK2092" s="236"/>
      <c r="AL2092" s="260" t="str">
        <f t="shared" si="266"/>
        <v>нет</v>
      </c>
      <c r="AM2092" s="260" t="str">
        <f t="shared" si="268"/>
        <v>нет</v>
      </c>
      <c r="AN2092" s="260">
        <f t="shared" si="265"/>
        <v>0</v>
      </c>
      <c r="AO2092" s="260" t="e">
        <f t="shared" si="267"/>
        <v>#VALUE!</v>
      </c>
    </row>
    <row r="2093" spans="1:41">
      <c r="A2093" s="264" t="e">
        <f t="shared" si="269"/>
        <v>#VALUE!</v>
      </c>
      <c r="B2093" s="243">
        <v>2090</v>
      </c>
      <c r="C2093" s="244"/>
      <c r="D2093" s="259" t="str">
        <f t="shared" si="262"/>
        <v/>
      </c>
      <c r="E2093" s="236"/>
      <c r="F2093" s="236"/>
      <c r="G2093" s="244"/>
      <c r="H2093" s="259" t="str">
        <f t="shared" si="263"/>
        <v/>
      </c>
      <c r="I2093" s="236"/>
      <c r="J2093" s="236"/>
      <c r="K2093" s="236"/>
      <c r="L2093" s="236"/>
      <c r="M2093" s="311">
        <f t="shared" si="264"/>
        <v>0</v>
      </c>
      <c r="N2093" s="236"/>
      <c r="O2093" s="236"/>
      <c r="P2093" s="236"/>
      <c r="Q2093" s="236"/>
      <c r="R2093" s="236"/>
      <c r="S2093" s="236"/>
      <c r="T2093" s="236"/>
      <c r="U2093" s="236"/>
      <c r="V2093" s="236"/>
      <c r="W2093" s="236"/>
      <c r="X2093" s="236"/>
      <c r="Y2093" s="236"/>
      <c r="Z2093" s="236"/>
      <c r="AA2093" s="236"/>
      <c r="AB2093" s="236"/>
      <c r="AC2093" s="236"/>
      <c r="AD2093" s="236"/>
      <c r="AE2093" s="236"/>
      <c r="AF2093" s="236"/>
      <c r="AG2093" s="236"/>
      <c r="AH2093" s="236"/>
      <c r="AI2093" s="236"/>
      <c r="AJ2093" s="236"/>
      <c r="AK2093" s="236"/>
      <c r="AL2093" s="260" t="str">
        <f t="shared" si="266"/>
        <v>нет</v>
      </c>
      <c r="AM2093" s="260" t="str">
        <f t="shared" si="268"/>
        <v>нет</v>
      </c>
      <c r="AN2093" s="260">
        <f t="shared" si="265"/>
        <v>0</v>
      </c>
      <c r="AO2093" s="260" t="e">
        <f t="shared" si="267"/>
        <v>#VALUE!</v>
      </c>
    </row>
    <row r="2094" spans="1:41">
      <c r="A2094" s="264" t="e">
        <f t="shared" si="269"/>
        <v>#VALUE!</v>
      </c>
      <c r="B2094" s="243">
        <v>2091</v>
      </c>
      <c r="C2094" s="244"/>
      <c r="D2094" s="259" t="str">
        <f t="shared" si="262"/>
        <v/>
      </c>
      <c r="E2094" s="236"/>
      <c r="F2094" s="236"/>
      <c r="G2094" s="244"/>
      <c r="H2094" s="259" t="str">
        <f t="shared" si="263"/>
        <v/>
      </c>
      <c r="I2094" s="236"/>
      <c r="J2094" s="236"/>
      <c r="K2094" s="236"/>
      <c r="L2094" s="236"/>
      <c r="M2094" s="311">
        <f t="shared" si="264"/>
        <v>0</v>
      </c>
      <c r="N2094" s="236"/>
      <c r="O2094" s="236"/>
      <c r="P2094" s="236"/>
      <c r="Q2094" s="236"/>
      <c r="R2094" s="236"/>
      <c r="S2094" s="236"/>
      <c r="T2094" s="236"/>
      <c r="U2094" s="236"/>
      <c r="V2094" s="236"/>
      <c r="W2094" s="236"/>
      <c r="X2094" s="236"/>
      <c r="Y2094" s="236"/>
      <c r="Z2094" s="236"/>
      <c r="AA2094" s="236"/>
      <c r="AB2094" s="236"/>
      <c r="AC2094" s="236"/>
      <c r="AD2094" s="236"/>
      <c r="AE2094" s="236"/>
      <c r="AF2094" s="236"/>
      <c r="AG2094" s="236"/>
      <c r="AH2094" s="236"/>
      <c r="AI2094" s="236"/>
      <c r="AJ2094" s="236"/>
      <c r="AK2094" s="236"/>
      <c r="AL2094" s="260" t="str">
        <f t="shared" si="266"/>
        <v>нет</v>
      </c>
      <c r="AM2094" s="260" t="str">
        <f t="shared" si="268"/>
        <v>нет</v>
      </c>
      <c r="AN2094" s="260">
        <f t="shared" si="265"/>
        <v>0</v>
      </c>
      <c r="AO2094" s="260" t="e">
        <f t="shared" si="267"/>
        <v>#VALUE!</v>
      </c>
    </row>
    <row r="2095" spans="1:41">
      <c r="A2095" s="264" t="e">
        <f t="shared" si="269"/>
        <v>#VALUE!</v>
      </c>
      <c r="B2095" s="243">
        <v>2092</v>
      </c>
      <c r="C2095" s="244"/>
      <c r="D2095" s="259" t="str">
        <f t="shared" si="262"/>
        <v/>
      </c>
      <c r="E2095" s="236"/>
      <c r="F2095" s="236"/>
      <c r="G2095" s="244"/>
      <c r="H2095" s="259" t="str">
        <f t="shared" si="263"/>
        <v/>
      </c>
      <c r="I2095" s="236"/>
      <c r="J2095" s="236"/>
      <c r="K2095" s="236"/>
      <c r="L2095" s="236"/>
      <c r="M2095" s="311">
        <f t="shared" si="264"/>
        <v>0</v>
      </c>
      <c r="N2095" s="236"/>
      <c r="O2095" s="236"/>
      <c r="P2095" s="236"/>
      <c r="Q2095" s="236"/>
      <c r="R2095" s="236"/>
      <c r="S2095" s="236"/>
      <c r="T2095" s="236"/>
      <c r="U2095" s="236"/>
      <c r="V2095" s="236"/>
      <c r="W2095" s="236"/>
      <c r="X2095" s="236"/>
      <c r="Y2095" s="236"/>
      <c r="Z2095" s="236"/>
      <c r="AA2095" s="236"/>
      <c r="AB2095" s="236"/>
      <c r="AC2095" s="236"/>
      <c r="AD2095" s="236"/>
      <c r="AE2095" s="236"/>
      <c r="AF2095" s="236"/>
      <c r="AG2095" s="236"/>
      <c r="AH2095" s="236"/>
      <c r="AI2095" s="236"/>
      <c r="AJ2095" s="236"/>
      <c r="AK2095" s="236"/>
      <c r="AL2095" s="260" t="str">
        <f t="shared" si="266"/>
        <v>нет</v>
      </c>
      <c r="AM2095" s="260" t="str">
        <f t="shared" si="268"/>
        <v>нет</v>
      </c>
      <c r="AN2095" s="260">
        <f t="shared" si="265"/>
        <v>0</v>
      </c>
      <c r="AO2095" s="260" t="e">
        <f t="shared" si="267"/>
        <v>#VALUE!</v>
      </c>
    </row>
    <row r="2096" spans="1:41">
      <c r="A2096" s="264" t="e">
        <f t="shared" si="269"/>
        <v>#VALUE!</v>
      </c>
      <c r="B2096" s="243">
        <v>2093</v>
      </c>
      <c r="C2096" s="244"/>
      <c r="D2096" s="259" t="str">
        <f t="shared" si="262"/>
        <v/>
      </c>
      <c r="E2096" s="236"/>
      <c r="F2096" s="236"/>
      <c r="G2096" s="244"/>
      <c r="H2096" s="259" t="str">
        <f t="shared" si="263"/>
        <v/>
      </c>
      <c r="I2096" s="236"/>
      <c r="J2096" s="236"/>
      <c r="K2096" s="236"/>
      <c r="L2096" s="236"/>
      <c r="M2096" s="311">
        <f t="shared" si="264"/>
        <v>0</v>
      </c>
      <c r="N2096" s="236"/>
      <c r="O2096" s="236"/>
      <c r="P2096" s="236"/>
      <c r="Q2096" s="236"/>
      <c r="R2096" s="236"/>
      <c r="S2096" s="236"/>
      <c r="T2096" s="236"/>
      <c r="U2096" s="236"/>
      <c r="V2096" s="236"/>
      <c r="W2096" s="236"/>
      <c r="X2096" s="236"/>
      <c r="Y2096" s="236"/>
      <c r="Z2096" s="236"/>
      <c r="AA2096" s="236"/>
      <c r="AB2096" s="236"/>
      <c r="AC2096" s="236"/>
      <c r="AD2096" s="236"/>
      <c r="AE2096" s="236"/>
      <c r="AF2096" s="236"/>
      <c r="AG2096" s="236"/>
      <c r="AH2096" s="236"/>
      <c r="AI2096" s="236"/>
      <c r="AJ2096" s="236"/>
      <c r="AK2096" s="236"/>
      <c r="AL2096" s="260" t="str">
        <f t="shared" si="266"/>
        <v>нет</v>
      </c>
      <c r="AM2096" s="260" t="str">
        <f t="shared" si="268"/>
        <v>нет</v>
      </c>
      <c r="AN2096" s="260">
        <f t="shared" si="265"/>
        <v>0</v>
      </c>
      <c r="AO2096" s="260" t="e">
        <f t="shared" si="267"/>
        <v>#VALUE!</v>
      </c>
    </row>
    <row r="2097" spans="1:41">
      <c r="A2097" s="264" t="e">
        <f t="shared" si="269"/>
        <v>#VALUE!</v>
      </c>
      <c r="B2097" s="243">
        <v>2094</v>
      </c>
      <c r="C2097" s="244"/>
      <c r="D2097" s="259" t="str">
        <f t="shared" si="262"/>
        <v/>
      </c>
      <c r="E2097" s="236"/>
      <c r="F2097" s="236"/>
      <c r="G2097" s="244"/>
      <c r="H2097" s="259" t="str">
        <f t="shared" si="263"/>
        <v/>
      </c>
      <c r="I2097" s="236"/>
      <c r="J2097" s="236"/>
      <c r="K2097" s="236"/>
      <c r="L2097" s="236"/>
      <c r="M2097" s="311">
        <f t="shared" si="264"/>
        <v>0</v>
      </c>
      <c r="N2097" s="236"/>
      <c r="O2097" s="236"/>
      <c r="P2097" s="236"/>
      <c r="Q2097" s="236"/>
      <c r="R2097" s="236"/>
      <c r="S2097" s="236"/>
      <c r="T2097" s="236"/>
      <c r="U2097" s="236"/>
      <c r="V2097" s="236"/>
      <c r="W2097" s="236"/>
      <c r="X2097" s="236"/>
      <c r="Y2097" s="236"/>
      <c r="Z2097" s="236"/>
      <c r="AA2097" s="236"/>
      <c r="AB2097" s="236"/>
      <c r="AC2097" s="236"/>
      <c r="AD2097" s="236"/>
      <c r="AE2097" s="236"/>
      <c r="AF2097" s="236"/>
      <c r="AG2097" s="236"/>
      <c r="AH2097" s="236"/>
      <c r="AI2097" s="236"/>
      <c r="AJ2097" s="236"/>
      <c r="AK2097" s="236"/>
      <c r="AL2097" s="260" t="str">
        <f t="shared" si="266"/>
        <v>нет</v>
      </c>
      <c r="AM2097" s="260" t="str">
        <f t="shared" si="268"/>
        <v>нет</v>
      </c>
      <c r="AN2097" s="260">
        <f t="shared" si="265"/>
        <v>0</v>
      </c>
      <c r="AO2097" s="260" t="e">
        <f t="shared" si="267"/>
        <v>#VALUE!</v>
      </c>
    </row>
    <row r="2098" spans="1:41">
      <c r="A2098" s="264" t="e">
        <f t="shared" si="269"/>
        <v>#VALUE!</v>
      </c>
      <c r="B2098" s="243">
        <v>2095</v>
      </c>
      <c r="C2098" s="244"/>
      <c r="D2098" s="259" t="str">
        <f t="shared" si="262"/>
        <v/>
      </c>
      <c r="E2098" s="236"/>
      <c r="F2098" s="236"/>
      <c r="G2098" s="244"/>
      <c r="H2098" s="259" t="str">
        <f t="shared" si="263"/>
        <v/>
      </c>
      <c r="I2098" s="236"/>
      <c r="J2098" s="236"/>
      <c r="K2098" s="236"/>
      <c r="L2098" s="236"/>
      <c r="M2098" s="311">
        <f t="shared" si="264"/>
        <v>0</v>
      </c>
      <c r="N2098" s="236"/>
      <c r="O2098" s="236"/>
      <c r="P2098" s="236"/>
      <c r="Q2098" s="236"/>
      <c r="R2098" s="236"/>
      <c r="S2098" s="236"/>
      <c r="T2098" s="236"/>
      <c r="U2098" s="236"/>
      <c r="V2098" s="236"/>
      <c r="W2098" s="236"/>
      <c r="X2098" s="236"/>
      <c r="Y2098" s="236"/>
      <c r="Z2098" s="236"/>
      <c r="AA2098" s="236"/>
      <c r="AB2098" s="236"/>
      <c r="AC2098" s="236"/>
      <c r="AD2098" s="236"/>
      <c r="AE2098" s="236"/>
      <c r="AF2098" s="236"/>
      <c r="AG2098" s="236"/>
      <c r="AH2098" s="236"/>
      <c r="AI2098" s="236"/>
      <c r="AJ2098" s="236"/>
      <c r="AK2098" s="236"/>
      <c r="AL2098" s="260" t="str">
        <f t="shared" si="266"/>
        <v>нет</v>
      </c>
      <c r="AM2098" s="260" t="str">
        <f t="shared" si="268"/>
        <v>нет</v>
      </c>
      <c r="AN2098" s="260">
        <f t="shared" si="265"/>
        <v>0</v>
      </c>
      <c r="AO2098" s="260" t="e">
        <f t="shared" si="267"/>
        <v>#VALUE!</v>
      </c>
    </row>
    <row r="2099" spans="1:41">
      <c r="A2099" s="264" t="e">
        <f t="shared" si="269"/>
        <v>#VALUE!</v>
      </c>
      <c r="B2099" s="243">
        <v>2096</v>
      </c>
      <c r="C2099" s="244"/>
      <c r="D2099" s="259" t="str">
        <f t="shared" si="262"/>
        <v/>
      </c>
      <c r="E2099" s="236"/>
      <c r="F2099" s="236"/>
      <c r="G2099" s="244"/>
      <c r="H2099" s="259" t="str">
        <f t="shared" si="263"/>
        <v/>
      </c>
      <c r="I2099" s="236"/>
      <c r="J2099" s="236"/>
      <c r="K2099" s="236"/>
      <c r="L2099" s="236"/>
      <c r="M2099" s="311">
        <f t="shared" si="264"/>
        <v>0</v>
      </c>
      <c r="N2099" s="236"/>
      <c r="O2099" s="236"/>
      <c r="P2099" s="236"/>
      <c r="Q2099" s="236"/>
      <c r="R2099" s="236"/>
      <c r="S2099" s="236"/>
      <c r="T2099" s="236"/>
      <c r="U2099" s="236"/>
      <c r="V2099" s="236"/>
      <c r="W2099" s="236"/>
      <c r="X2099" s="236"/>
      <c r="Y2099" s="236"/>
      <c r="Z2099" s="236"/>
      <c r="AA2099" s="236"/>
      <c r="AB2099" s="236"/>
      <c r="AC2099" s="236"/>
      <c r="AD2099" s="236"/>
      <c r="AE2099" s="236"/>
      <c r="AF2099" s="236"/>
      <c r="AG2099" s="236"/>
      <c r="AH2099" s="236"/>
      <c r="AI2099" s="236"/>
      <c r="AJ2099" s="236"/>
      <c r="AK2099" s="236"/>
      <c r="AL2099" s="260" t="str">
        <f t="shared" si="266"/>
        <v>нет</v>
      </c>
      <c r="AM2099" s="260" t="str">
        <f t="shared" si="268"/>
        <v>нет</v>
      </c>
      <c r="AN2099" s="260">
        <f t="shared" si="265"/>
        <v>0</v>
      </c>
      <c r="AO2099" s="260" t="e">
        <f t="shared" si="267"/>
        <v>#VALUE!</v>
      </c>
    </row>
    <row r="2100" spans="1:41">
      <c r="A2100" s="264" t="e">
        <f t="shared" si="269"/>
        <v>#VALUE!</v>
      </c>
      <c r="B2100" s="243">
        <v>2097</v>
      </c>
      <c r="C2100" s="244"/>
      <c r="D2100" s="259" t="str">
        <f t="shared" si="262"/>
        <v/>
      </c>
      <c r="E2100" s="236"/>
      <c r="F2100" s="236"/>
      <c r="G2100" s="244"/>
      <c r="H2100" s="259" t="str">
        <f t="shared" si="263"/>
        <v/>
      </c>
      <c r="I2100" s="236"/>
      <c r="J2100" s="236"/>
      <c r="K2100" s="236"/>
      <c r="L2100" s="236"/>
      <c r="M2100" s="311">
        <f t="shared" si="264"/>
        <v>0</v>
      </c>
      <c r="N2100" s="236"/>
      <c r="O2100" s="236"/>
      <c r="P2100" s="236"/>
      <c r="Q2100" s="236"/>
      <c r="R2100" s="236"/>
      <c r="S2100" s="236"/>
      <c r="T2100" s="236"/>
      <c r="U2100" s="236"/>
      <c r="V2100" s="236"/>
      <c r="W2100" s="236"/>
      <c r="X2100" s="236"/>
      <c r="Y2100" s="236"/>
      <c r="Z2100" s="236"/>
      <c r="AA2100" s="236"/>
      <c r="AB2100" s="236"/>
      <c r="AC2100" s="236"/>
      <c r="AD2100" s="236"/>
      <c r="AE2100" s="236"/>
      <c r="AF2100" s="236"/>
      <c r="AG2100" s="236"/>
      <c r="AH2100" s="236"/>
      <c r="AI2100" s="236"/>
      <c r="AJ2100" s="236"/>
      <c r="AK2100" s="236"/>
      <c r="AL2100" s="260" t="str">
        <f t="shared" si="266"/>
        <v>нет</v>
      </c>
      <c r="AM2100" s="260" t="str">
        <f t="shared" si="268"/>
        <v>нет</v>
      </c>
      <c r="AN2100" s="260">
        <f t="shared" si="265"/>
        <v>0</v>
      </c>
      <c r="AO2100" s="260" t="e">
        <f t="shared" si="267"/>
        <v>#VALUE!</v>
      </c>
    </row>
    <row r="2101" spans="1:41">
      <c r="A2101" s="264" t="e">
        <f t="shared" si="269"/>
        <v>#VALUE!</v>
      </c>
      <c r="B2101" s="243">
        <v>2098</v>
      </c>
      <c r="C2101" s="244"/>
      <c r="D2101" s="259" t="str">
        <f t="shared" si="262"/>
        <v/>
      </c>
      <c r="E2101" s="236"/>
      <c r="F2101" s="236"/>
      <c r="G2101" s="244"/>
      <c r="H2101" s="259" t="str">
        <f t="shared" si="263"/>
        <v/>
      </c>
      <c r="I2101" s="236"/>
      <c r="J2101" s="236"/>
      <c r="K2101" s="236"/>
      <c r="L2101" s="236"/>
      <c r="M2101" s="311">
        <f t="shared" si="264"/>
        <v>0</v>
      </c>
      <c r="N2101" s="236"/>
      <c r="O2101" s="236"/>
      <c r="P2101" s="236"/>
      <c r="Q2101" s="236"/>
      <c r="R2101" s="236"/>
      <c r="S2101" s="236"/>
      <c r="T2101" s="236"/>
      <c r="U2101" s="236"/>
      <c r="V2101" s="236"/>
      <c r="W2101" s="236"/>
      <c r="X2101" s="236"/>
      <c r="Y2101" s="236"/>
      <c r="Z2101" s="236"/>
      <c r="AA2101" s="236"/>
      <c r="AB2101" s="236"/>
      <c r="AC2101" s="236"/>
      <c r="AD2101" s="236"/>
      <c r="AE2101" s="236"/>
      <c r="AF2101" s="236"/>
      <c r="AG2101" s="236"/>
      <c r="AH2101" s="236"/>
      <c r="AI2101" s="236"/>
      <c r="AJ2101" s="236"/>
      <c r="AK2101" s="236"/>
      <c r="AL2101" s="260" t="str">
        <f t="shared" si="266"/>
        <v>нет</v>
      </c>
      <c r="AM2101" s="260" t="str">
        <f t="shared" si="268"/>
        <v>нет</v>
      </c>
      <c r="AN2101" s="260">
        <f t="shared" si="265"/>
        <v>0</v>
      </c>
      <c r="AO2101" s="260" t="e">
        <f t="shared" si="267"/>
        <v>#VALUE!</v>
      </c>
    </row>
    <row r="2102" spans="1:41">
      <c r="A2102" s="264" t="e">
        <f t="shared" si="269"/>
        <v>#VALUE!</v>
      </c>
      <c r="B2102" s="243">
        <v>2099</v>
      </c>
      <c r="C2102" s="244"/>
      <c r="D2102" s="259" t="str">
        <f t="shared" si="262"/>
        <v/>
      </c>
      <c r="E2102" s="236"/>
      <c r="F2102" s="236"/>
      <c r="G2102" s="244"/>
      <c r="H2102" s="259" t="str">
        <f t="shared" si="263"/>
        <v/>
      </c>
      <c r="I2102" s="236"/>
      <c r="J2102" s="236"/>
      <c r="K2102" s="236"/>
      <c r="L2102" s="236"/>
      <c r="M2102" s="311">
        <f t="shared" si="264"/>
        <v>0</v>
      </c>
      <c r="N2102" s="236"/>
      <c r="O2102" s="236"/>
      <c r="P2102" s="236"/>
      <c r="Q2102" s="236"/>
      <c r="R2102" s="236"/>
      <c r="S2102" s="236"/>
      <c r="T2102" s="236"/>
      <c r="U2102" s="236"/>
      <c r="V2102" s="236"/>
      <c r="W2102" s="236"/>
      <c r="X2102" s="236"/>
      <c r="Y2102" s="236"/>
      <c r="Z2102" s="236"/>
      <c r="AA2102" s="236"/>
      <c r="AB2102" s="236"/>
      <c r="AC2102" s="236"/>
      <c r="AD2102" s="236"/>
      <c r="AE2102" s="236"/>
      <c r="AF2102" s="236"/>
      <c r="AG2102" s="236"/>
      <c r="AH2102" s="236"/>
      <c r="AI2102" s="236"/>
      <c r="AJ2102" s="236"/>
      <c r="AK2102" s="236"/>
      <c r="AL2102" s="260" t="str">
        <f t="shared" si="266"/>
        <v>нет</v>
      </c>
      <c r="AM2102" s="260" t="str">
        <f t="shared" si="268"/>
        <v>нет</v>
      </c>
      <c r="AN2102" s="260">
        <f t="shared" si="265"/>
        <v>0</v>
      </c>
      <c r="AO2102" s="260" t="e">
        <f t="shared" si="267"/>
        <v>#VALUE!</v>
      </c>
    </row>
    <row r="2103" spans="1:41">
      <c r="A2103" s="264" t="e">
        <f t="shared" si="269"/>
        <v>#VALUE!</v>
      </c>
      <c r="B2103" s="243">
        <v>2100</v>
      </c>
      <c r="C2103" s="244"/>
      <c r="D2103" s="259" t="str">
        <f t="shared" si="262"/>
        <v/>
      </c>
      <c r="E2103" s="236"/>
      <c r="F2103" s="236"/>
      <c r="G2103" s="244"/>
      <c r="H2103" s="259" t="str">
        <f t="shared" si="263"/>
        <v/>
      </c>
      <c r="I2103" s="236"/>
      <c r="J2103" s="236"/>
      <c r="K2103" s="236"/>
      <c r="L2103" s="236"/>
      <c r="M2103" s="311">
        <f t="shared" si="264"/>
        <v>0</v>
      </c>
      <c r="N2103" s="236"/>
      <c r="O2103" s="236"/>
      <c r="P2103" s="236"/>
      <c r="Q2103" s="236"/>
      <c r="R2103" s="236"/>
      <c r="S2103" s="236"/>
      <c r="T2103" s="236"/>
      <c r="U2103" s="236"/>
      <c r="V2103" s="236"/>
      <c r="W2103" s="236"/>
      <c r="X2103" s="236"/>
      <c r="Y2103" s="236"/>
      <c r="Z2103" s="236"/>
      <c r="AA2103" s="236"/>
      <c r="AB2103" s="236"/>
      <c r="AC2103" s="236"/>
      <c r="AD2103" s="236"/>
      <c r="AE2103" s="236"/>
      <c r="AF2103" s="236"/>
      <c r="AG2103" s="236"/>
      <c r="AH2103" s="236"/>
      <c r="AI2103" s="236"/>
      <c r="AJ2103" s="236"/>
      <c r="AK2103" s="236"/>
      <c r="AL2103" s="260" t="str">
        <f t="shared" si="266"/>
        <v>нет</v>
      </c>
      <c r="AM2103" s="260" t="str">
        <f t="shared" si="268"/>
        <v>нет</v>
      </c>
      <c r="AN2103" s="260">
        <f t="shared" si="265"/>
        <v>0</v>
      </c>
      <c r="AO2103" s="260" t="e">
        <f t="shared" si="267"/>
        <v>#VALUE!</v>
      </c>
    </row>
    <row r="2104" spans="1:41">
      <c r="A2104" s="264" t="e">
        <f t="shared" si="269"/>
        <v>#VALUE!</v>
      </c>
      <c r="B2104" s="243">
        <v>2101</v>
      </c>
      <c r="C2104" s="244"/>
      <c r="D2104" s="259" t="str">
        <f t="shared" si="262"/>
        <v/>
      </c>
      <c r="E2104" s="236"/>
      <c r="F2104" s="236"/>
      <c r="G2104" s="244"/>
      <c r="H2104" s="259" t="str">
        <f t="shared" si="263"/>
        <v/>
      </c>
      <c r="I2104" s="236"/>
      <c r="J2104" s="236"/>
      <c r="K2104" s="236"/>
      <c r="L2104" s="236"/>
      <c r="M2104" s="311">
        <f t="shared" si="264"/>
        <v>0</v>
      </c>
      <c r="N2104" s="236"/>
      <c r="O2104" s="236"/>
      <c r="P2104" s="236"/>
      <c r="Q2104" s="236"/>
      <c r="R2104" s="236"/>
      <c r="S2104" s="236"/>
      <c r="T2104" s="236"/>
      <c r="U2104" s="236"/>
      <c r="V2104" s="236"/>
      <c r="W2104" s="236"/>
      <c r="X2104" s="236"/>
      <c r="Y2104" s="236"/>
      <c r="Z2104" s="236"/>
      <c r="AA2104" s="236"/>
      <c r="AB2104" s="236"/>
      <c r="AC2104" s="236"/>
      <c r="AD2104" s="236"/>
      <c r="AE2104" s="236"/>
      <c r="AF2104" s="236"/>
      <c r="AG2104" s="236"/>
      <c r="AH2104" s="236"/>
      <c r="AI2104" s="236"/>
      <c r="AJ2104" s="236"/>
      <c r="AK2104" s="236"/>
      <c r="AL2104" s="260" t="str">
        <f t="shared" si="266"/>
        <v>нет</v>
      </c>
      <c r="AM2104" s="260" t="str">
        <f t="shared" si="268"/>
        <v>нет</v>
      </c>
      <c r="AN2104" s="260">
        <f t="shared" si="265"/>
        <v>0</v>
      </c>
      <c r="AO2104" s="260" t="e">
        <f t="shared" si="267"/>
        <v>#VALUE!</v>
      </c>
    </row>
    <row r="2105" spans="1:41">
      <c r="A2105" s="264" t="e">
        <f t="shared" si="269"/>
        <v>#VALUE!</v>
      </c>
      <c r="B2105" s="243">
        <v>2102</v>
      </c>
      <c r="C2105" s="244"/>
      <c r="D2105" s="259" t="str">
        <f t="shared" si="262"/>
        <v/>
      </c>
      <c r="E2105" s="236"/>
      <c r="F2105" s="236"/>
      <c r="G2105" s="244"/>
      <c r="H2105" s="259" t="str">
        <f t="shared" si="263"/>
        <v/>
      </c>
      <c r="I2105" s="236"/>
      <c r="J2105" s="236"/>
      <c r="K2105" s="236"/>
      <c r="L2105" s="236"/>
      <c r="M2105" s="311">
        <f t="shared" si="264"/>
        <v>0</v>
      </c>
      <c r="N2105" s="236"/>
      <c r="O2105" s="236"/>
      <c r="P2105" s="236"/>
      <c r="Q2105" s="236"/>
      <c r="R2105" s="236"/>
      <c r="S2105" s="236"/>
      <c r="T2105" s="236"/>
      <c r="U2105" s="236"/>
      <c r="V2105" s="236"/>
      <c r="W2105" s="236"/>
      <c r="X2105" s="236"/>
      <c r="Y2105" s="236"/>
      <c r="Z2105" s="236"/>
      <c r="AA2105" s="236"/>
      <c r="AB2105" s="236"/>
      <c r="AC2105" s="236"/>
      <c r="AD2105" s="236"/>
      <c r="AE2105" s="236"/>
      <c r="AF2105" s="236"/>
      <c r="AG2105" s="236"/>
      <c r="AH2105" s="236"/>
      <c r="AI2105" s="236"/>
      <c r="AJ2105" s="236"/>
      <c r="AK2105" s="236"/>
      <c r="AL2105" s="260" t="str">
        <f t="shared" si="266"/>
        <v>нет</v>
      </c>
      <c r="AM2105" s="260" t="str">
        <f t="shared" si="268"/>
        <v>нет</v>
      </c>
      <c r="AN2105" s="260">
        <f t="shared" si="265"/>
        <v>0</v>
      </c>
      <c r="AO2105" s="260" t="e">
        <f t="shared" si="267"/>
        <v>#VALUE!</v>
      </c>
    </row>
    <row r="2106" spans="1:41">
      <c r="A2106" s="264" t="e">
        <f t="shared" si="269"/>
        <v>#VALUE!</v>
      </c>
      <c r="B2106" s="243">
        <v>2103</v>
      </c>
      <c r="C2106" s="244"/>
      <c r="D2106" s="259" t="str">
        <f t="shared" si="262"/>
        <v/>
      </c>
      <c r="E2106" s="236"/>
      <c r="F2106" s="236"/>
      <c r="G2106" s="244"/>
      <c r="H2106" s="259" t="str">
        <f t="shared" si="263"/>
        <v/>
      </c>
      <c r="I2106" s="236"/>
      <c r="J2106" s="236"/>
      <c r="K2106" s="236"/>
      <c r="L2106" s="236"/>
      <c r="M2106" s="311">
        <f t="shared" si="264"/>
        <v>0</v>
      </c>
      <c r="N2106" s="236"/>
      <c r="O2106" s="236"/>
      <c r="P2106" s="236"/>
      <c r="Q2106" s="236"/>
      <c r="R2106" s="236"/>
      <c r="S2106" s="236"/>
      <c r="T2106" s="236"/>
      <c r="U2106" s="236"/>
      <c r="V2106" s="236"/>
      <c r="W2106" s="236"/>
      <c r="X2106" s="236"/>
      <c r="Y2106" s="236"/>
      <c r="Z2106" s="236"/>
      <c r="AA2106" s="236"/>
      <c r="AB2106" s="236"/>
      <c r="AC2106" s="236"/>
      <c r="AD2106" s="236"/>
      <c r="AE2106" s="236"/>
      <c r="AF2106" s="236"/>
      <c r="AG2106" s="236"/>
      <c r="AH2106" s="236"/>
      <c r="AI2106" s="236"/>
      <c r="AJ2106" s="236"/>
      <c r="AK2106" s="236"/>
      <c r="AL2106" s="260" t="str">
        <f t="shared" si="266"/>
        <v>нет</v>
      </c>
      <c r="AM2106" s="260" t="str">
        <f t="shared" si="268"/>
        <v>нет</v>
      </c>
      <c r="AN2106" s="260">
        <f t="shared" si="265"/>
        <v>0</v>
      </c>
      <c r="AO2106" s="260" t="e">
        <f t="shared" si="267"/>
        <v>#VALUE!</v>
      </c>
    </row>
    <row r="2107" spans="1:41">
      <c r="A2107" s="264" t="e">
        <f t="shared" si="269"/>
        <v>#VALUE!</v>
      </c>
      <c r="B2107" s="243">
        <v>2104</v>
      </c>
      <c r="C2107" s="244"/>
      <c r="D2107" s="259" t="str">
        <f t="shared" si="262"/>
        <v/>
      </c>
      <c r="E2107" s="236"/>
      <c r="F2107" s="236"/>
      <c r="G2107" s="244"/>
      <c r="H2107" s="259" t="str">
        <f t="shared" si="263"/>
        <v/>
      </c>
      <c r="I2107" s="236"/>
      <c r="J2107" s="236"/>
      <c r="K2107" s="236"/>
      <c r="L2107" s="236"/>
      <c r="M2107" s="311">
        <f t="shared" si="264"/>
        <v>0</v>
      </c>
      <c r="N2107" s="236"/>
      <c r="O2107" s="236"/>
      <c r="P2107" s="236"/>
      <c r="Q2107" s="236"/>
      <c r="R2107" s="236"/>
      <c r="S2107" s="236"/>
      <c r="T2107" s="236"/>
      <c r="U2107" s="236"/>
      <c r="V2107" s="236"/>
      <c r="W2107" s="236"/>
      <c r="X2107" s="236"/>
      <c r="Y2107" s="236"/>
      <c r="Z2107" s="236"/>
      <c r="AA2107" s="236"/>
      <c r="AB2107" s="236"/>
      <c r="AC2107" s="236"/>
      <c r="AD2107" s="236"/>
      <c r="AE2107" s="236"/>
      <c r="AF2107" s="236"/>
      <c r="AG2107" s="236"/>
      <c r="AH2107" s="236"/>
      <c r="AI2107" s="236"/>
      <c r="AJ2107" s="236"/>
      <c r="AK2107" s="236"/>
      <c r="AL2107" s="260" t="str">
        <f t="shared" si="266"/>
        <v>нет</v>
      </c>
      <c r="AM2107" s="260" t="str">
        <f t="shared" si="268"/>
        <v>нет</v>
      </c>
      <c r="AN2107" s="260">
        <f t="shared" si="265"/>
        <v>0</v>
      </c>
      <c r="AO2107" s="260" t="e">
        <f t="shared" si="267"/>
        <v>#VALUE!</v>
      </c>
    </row>
    <row r="2108" spans="1:41">
      <c r="A2108" s="264" t="e">
        <f t="shared" si="269"/>
        <v>#VALUE!</v>
      </c>
      <c r="B2108" s="243">
        <v>2105</v>
      </c>
      <c r="C2108" s="244"/>
      <c r="D2108" s="259" t="str">
        <f t="shared" si="262"/>
        <v/>
      </c>
      <c r="E2108" s="236"/>
      <c r="F2108" s="236"/>
      <c r="G2108" s="244"/>
      <c r="H2108" s="259" t="str">
        <f t="shared" si="263"/>
        <v/>
      </c>
      <c r="I2108" s="236"/>
      <c r="J2108" s="236"/>
      <c r="K2108" s="236"/>
      <c r="L2108" s="236"/>
      <c r="M2108" s="311">
        <f t="shared" si="264"/>
        <v>0</v>
      </c>
      <c r="N2108" s="236"/>
      <c r="O2108" s="236"/>
      <c r="P2108" s="236"/>
      <c r="Q2108" s="236"/>
      <c r="R2108" s="236"/>
      <c r="S2108" s="236"/>
      <c r="T2108" s="236"/>
      <c r="U2108" s="236"/>
      <c r="V2108" s="236"/>
      <c r="W2108" s="236"/>
      <c r="X2108" s="236"/>
      <c r="Y2108" s="236"/>
      <c r="Z2108" s="236"/>
      <c r="AA2108" s="236"/>
      <c r="AB2108" s="236"/>
      <c r="AC2108" s="236"/>
      <c r="AD2108" s="236"/>
      <c r="AE2108" s="236"/>
      <c r="AF2108" s="236"/>
      <c r="AG2108" s="236"/>
      <c r="AH2108" s="236"/>
      <c r="AI2108" s="236"/>
      <c r="AJ2108" s="236"/>
      <c r="AK2108" s="236"/>
      <c r="AL2108" s="260" t="str">
        <f t="shared" si="266"/>
        <v>нет</v>
      </c>
      <c r="AM2108" s="260" t="str">
        <f t="shared" si="268"/>
        <v>нет</v>
      </c>
      <c r="AN2108" s="260">
        <f t="shared" si="265"/>
        <v>0</v>
      </c>
      <c r="AO2108" s="260" t="e">
        <f t="shared" si="267"/>
        <v>#VALUE!</v>
      </c>
    </row>
    <row r="2109" spans="1:41">
      <c r="A2109" s="264" t="e">
        <f t="shared" si="269"/>
        <v>#VALUE!</v>
      </c>
      <c r="B2109" s="243">
        <v>2106</v>
      </c>
      <c r="C2109" s="244"/>
      <c r="D2109" s="259" t="str">
        <f t="shared" si="262"/>
        <v/>
      </c>
      <c r="E2109" s="236"/>
      <c r="F2109" s="236"/>
      <c r="G2109" s="244"/>
      <c r="H2109" s="259" t="str">
        <f t="shared" si="263"/>
        <v/>
      </c>
      <c r="I2109" s="236"/>
      <c r="J2109" s="236"/>
      <c r="K2109" s="236"/>
      <c r="L2109" s="236"/>
      <c r="M2109" s="311">
        <f t="shared" si="264"/>
        <v>0</v>
      </c>
      <c r="N2109" s="236"/>
      <c r="O2109" s="236"/>
      <c r="P2109" s="236"/>
      <c r="Q2109" s="236"/>
      <c r="R2109" s="236"/>
      <c r="S2109" s="236"/>
      <c r="T2109" s="236"/>
      <c r="U2109" s="236"/>
      <c r="V2109" s="236"/>
      <c r="W2109" s="236"/>
      <c r="X2109" s="236"/>
      <c r="Y2109" s="236"/>
      <c r="Z2109" s="236"/>
      <c r="AA2109" s="236"/>
      <c r="AB2109" s="236"/>
      <c r="AC2109" s="236"/>
      <c r="AD2109" s="236"/>
      <c r="AE2109" s="236"/>
      <c r="AF2109" s="236"/>
      <c r="AG2109" s="236"/>
      <c r="AH2109" s="236"/>
      <c r="AI2109" s="236"/>
      <c r="AJ2109" s="236"/>
      <c r="AK2109" s="236"/>
      <c r="AL2109" s="260" t="str">
        <f t="shared" si="266"/>
        <v>нет</v>
      </c>
      <c r="AM2109" s="260" t="str">
        <f t="shared" si="268"/>
        <v>нет</v>
      </c>
      <c r="AN2109" s="260">
        <f t="shared" si="265"/>
        <v>0</v>
      </c>
      <c r="AO2109" s="260" t="e">
        <f t="shared" si="267"/>
        <v>#VALUE!</v>
      </c>
    </row>
    <row r="2110" spans="1:41">
      <c r="A2110" s="264" t="e">
        <f t="shared" si="269"/>
        <v>#VALUE!</v>
      </c>
      <c r="B2110" s="243">
        <v>2107</v>
      </c>
      <c r="C2110" s="244"/>
      <c r="D2110" s="259" t="str">
        <f t="shared" si="262"/>
        <v/>
      </c>
      <c r="E2110" s="236"/>
      <c r="F2110" s="236"/>
      <c r="G2110" s="244"/>
      <c r="H2110" s="259" t="str">
        <f t="shared" si="263"/>
        <v/>
      </c>
      <c r="I2110" s="236"/>
      <c r="J2110" s="236"/>
      <c r="K2110" s="236"/>
      <c r="L2110" s="236"/>
      <c r="M2110" s="311">
        <f t="shared" si="264"/>
        <v>0</v>
      </c>
      <c r="N2110" s="236"/>
      <c r="O2110" s="236"/>
      <c r="P2110" s="236"/>
      <c r="Q2110" s="236"/>
      <c r="R2110" s="236"/>
      <c r="S2110" s="236"/>
      <c r="T2110" s="236"/>
      <c r="U2110" s="236"/>
      <c r="V2110" s="236"/>
      <c r="W2110" s="236"/>
      <c r="X2110" s="236"/>
      <c r="Y2110" s="236"/>
      <c r="Z2110" s="236"/>
      <c r="AA2110" s="236"/>
      <c r="AB2110" s="236"/>
      <c r="AC2110" s="236"/>
      <c r="AD2110" s="236"/>
      <c r="AE2110" s="236"/>
      <c r="AF2110" s="236"/>
      <c r="AG2110" s="236"/>
      <c r="AH2110" s="236"/>
      <c r="AI2110" s="236"/>
      <c r="AJ2110" s="236"/>
      <c r="AK2110" s="236"/>
      <c r="AL2110" s="260" t="str">
        <f t="shared" si="266"/>
        <v>нет</v>
      </c>
      <c r="AM2110" s="260" t="str">
        <f t="shared" si="268"/>
        <v>нет</v>
      </c>
      <c r="AN2110" s="260">
        <f t="shared" si="265"/>
        <v>0</v>
      </c>
      <c r="AO2110" s="260" t="e">
        <f t="shared" si="267"/>
        <v>#VALUE!</v>
      </c>
    </row>
    <row r="2111" spans="1:41">
      <c r="A2111" s="264" t="e">
        <f t="shared" si="269"/>
        <v>#VALUE!</v>
      </c>
      <c r="B2111" s="243">
        <v>2108</v>
      </c>
      <c r="C2111" s="244"/>
      <c r="D2111" s="259" t="str">
        <f t="shared" ref="D2111:D2174" si="270">IFERROR(VLOOKUP(C2111,msu,2,0),"")</f>
        <v/>
      </c>
      <c r="E2111" s="236"/>
      <c r="F2111" s="236"/>
      <c r="G2111" s="244"/>
      <c r="H2111" s="259" t="str">
        <f t="shared" ref="H2111:H2174" si="271">IFERROR(VLOOKUP(G2111,oo,2,0),"")</f>
        <v/>
      </c>
      <c r="I2111" s="236"/>
      <c r="J2111" s="236"/>
      <c r="K2111" s="236"/>
      <c r="L2111" s="236"/>
      <c r="M2111" s="311">
        <f t="shared" ref="M2111:M2174" si="272">COUNTA(N2111:AK2111)</f>
        <v>0</v>
      </c>
      <c r="N2111" s="236"/>
      <c r="O2111" s="236"/>
      <c r="P2111" s="236"/>
      <c r="Q2111" s="236"/>
      <c r="R2111" s="236"/>
      <c r="S2111" s="236"/>
      <c r="T2111" s="236"/>
      <c r="U2111" s="236"/>
      <c r="V2111" s="236"/>
      <c r="W2111" s="236"/>
      <c r="X2111" s="236"/>
      <c r="Y2111" s="236"/>
      <c r="Z2111" s="236"/>
      <c r="AA2111" s="236"/>
      <c r="AB2111" s="236"/>
      <c r="AC2111" s="236"/>
      <c r="AD2111" s="236"/>
      <c r="AE2111" s="236"/>
      <c r="AF2111" s="236"/>
      <c r="AG2111" s="236"/>
      <c r="AH2111" s="236"/>
      <c r="AI2111" s="236"/>
      <c r="AJ2111" s="236"/>
      <c r="AK2111" s="236"/>
      <c r="AL2111" s="260" t="str">
        <f t="shared" si="266"/>
        <v>нет</v>
      </c>
      <c r="AM2111" s="260" t="str">
        <f t="shared" si="268"/>
        <v>нет</v>
      </c>
      <c r="AN2111" s="260">
        <f t="shared" ref="AN2111:AN2174" si="273">COUNTIF(N2111:AK2111,"призер")+COUNTIF(N2111:AK2111,"победитель")</f>
        <v>0</v>
      </c>
      <c r="AO2111" s="260" t="e">
        <f t="shared" si="267"/>
        <v>#VALUE!</v>
      </c>
    </row>
    <row r="2112" spans="1:41">
      <c r="A2112" s="264" t="e">
        <f t="shared" si="269"/>
        <v>#VALUE!</v>
      </c>
      <c r="B2112" s="243">
        <v>2109</v>
      </c>
      <c r="C2112" s="244"/>
      <c r="D2112" s="259" t="str">
        <f t="shared" si="270"/>
        <v/>
      </c>
      <c r="E2112" s="236"/>
      <c r="F2112" s="236"/>
      <c r="G2112" s="244"/>
      <c r="H2112" s="259" t="str">
        <f t="shared" si="271"/>
        <v/>
      </c>
      <c r="I2112" s="236"/>
      <c r="J2112" s="236"/>
      <c r="K2112" s="236"/>
      <c r="L2112" s="236"/>
      <c r="M2112" s="311">
        <f t="shared" si="272"/>
        <v>0</v>
      </c>
      <c r="N2112" s="236"/>
      <c r="O2112" s="236"/>
      <c r="P2112" s="236"/>
      <c r="Q2112" s="236"/>
      <c r="R2112" s="236"/>
      <c r="S2112" s="236"/>
      <c r="T2112" s="236"/>
      <c r="U2112" s="236"/>
      <c r="V2112" s="236"/>
      <c r="W2112" s="236"/>
      <c r="X2112" s="236"/>
      <c r="Y2112" s="236"/>
      <c r="Z2112" s="236"/>
      <c r="AA2112" s="236"/>
      <c r="AB2112" s="236"/>
      <c r="AC2112" s="236"/>
      <c r="AD2112" s="236"/>
      <c r="AE2112" s="236"/>
      <c r="AF2112" s="236"/>
      <c r="AG2112" s="236"/>
      <c r="AH2112" s="236"/>
      <c r="AI2112" s="236"/>
      <c r="AJ2112" s="236"/>
      <c r="AK2112" s="236"/>
      <c r="AL2112" s="260" t="str">
        <f t="shared" si="266"/>
        <v>нет</v>
      </c>
      <c r="AM2112" s="260" t="str">
        <f t="shared" si="268"/>
        <v>нет</v>
      </c>
      <c r="AN2112" s="260">
        <f t="shared" si="273"/>
        <v>0</v>
      </c>
      <c r="AO2112" s="260" t="e">
        <f t="shared" si="267"/>
        <v>#VALUE!</v>
      </c>
    </row>
    <row r="2113" spans="1:41">
      <c r="A2113" s="264" t="e">
        <f t="shared" si="269"/>
        <v>#VALUE!</v>
      </c>
      <c r="B2113" s="243">
        <v>2110</v>
      </c>
      <c r="C2113" s="244"/>
      <c r="D2113" s="259" t="str">
        <f t="shared" si="270"/>
        <v/>
      </c>
      <c r="E2113" s="236"/>
      <c r="F2113" s="236"/>
      <c r="G2113" s="244"/>
      <c r="H2113" s="259" t="str">
        <f t="shared" si="271"/>
        <v/>
      </c>
      <c r="I2113" s="236"/>
      <c r="J2113" s="236"/>
      <c r="K2113" s="236"/>
      <c r="L2113" s="236"/>
      <c r="M2113" s="311">
        <f t="shared" si="272"/>
        <v>0</v>
      </c>
      <c r="N2113" s="236"/>
      <c r="O2113" s="236"/>
      <c r="P2113" s="236"/>
      <c r="Q2113" s="236"/>
      <c r="R2113" s="236"/>
      <c r="S2113" s="236"/>
      <c r="T2113" s="236"/>
      <c r="U2113" s="236"/>
      <c r="V2113" s="236"/>
      <c r="W2113" s="236"/>
      <c r="X2113" s="236"/>
      <c r="Y2113" s="236"/>
      <c r="Z2113" s="236"/>
      <c r="AA2113" s="236"/>
      <c r="AB2113" s="236"/>
      <c r="AC2113" s="236"/>
      <c r="AD2113" s="236"/>
      <c r="AE2113" s="236"/>
      <c r="AF2113" s="236"/>
      <c r="AG2113" s="236"/>
      <c r="AH2113" s="236"/>
      <c r="AI2113" s="236"/>
      <c r="AJ2113" s="236"/>
      <c r="AK2113" s="236"/>
      <c r="AL2113" s="260" t="str">
        <f t="shared" si="266"/>
        <v>нет</v>
      </c>
      <c r="AM2113" s="260" t="str">
        <f t="shared" si="268"/>
        <v>нет</v>
      </c>
      <c r="AN2113" s="260">
        <f t="shared" si="273"/>
        <v>0</v>
      </c>
      <c r="AO2113" s="260" t="e">
        <f t="shared" si="267"/>
        <v>#VALUE!</v>
      </c>
    </row>
    <row r="2114" spans="1:41">
      <c r="A2114" s="264" t="e">
        <f t="shared" si="269"/>
        <v>#VALUE!</v>
      </c>
      <c r="B2114" s="243">
        <v>2111</v>
      </c>
      <c r="C2114" s="244"/>
      <c r="D2114" s="259" t="str">
        <f t="shared" si="270"/>
        <v/>
      </c>
      <c r="E2114" s="236"/>
      <c r="F2114" s="236"/>
      <c r="G2114" s="244"/>
      <c r="H2114" s="259" t="str">
        <f t="shared" si="271"/>
        <v/>
      </c>
      <c r="I2114" s="236"/>
      <c r="J2114" s="236"/>
      <c r="K2114" s="236"/>
      <c r="L2114" s="236"/>
      <c r="M2114" s="311">
        <f t="shared" si="272"/>
        <v>0</v>
      </c>
      <c r="N2114" s="236"/>
      <c r="O2114" s="236"/>
      <c r="P2114" s="236"/>
      <c r="Q2114" s="236"/>
      <c r="R2114" s="236"/>
      <c r="S2114" s="236"/>
      <c r="T2114" s="236"/>
      <c r="U2114" s="236"/>
      <c r="V2114" s="236"/>
      <c r="W2114" s="236"/>
      <c r="X2114" s="236"/>
      <c r="Y2114" s="236"/>
      <c r="Z2114" s="236"/>
      <c r="AA2114" s="236"/>
      <c r="AB2114" s="236"/>
      <c r="AC2114" s="236"/>
      <c r="AD2114" s="236"/>
      <c r="AE2114" s="236"/>
      <c r="AF2114" s="236"/>
      <c r="AG2114" s="236"/>
      <c r="AH2114" s="236"/>
      <c r="AI2114" s="236"/>
      <c r="AJ2114" s="236"/>
      <c r="AK2114" s="236"/>
      <c r="AL2114" s="260" t="str">
        <f t="shared" si="266"/>
        <v>нет</v>
      </c>
      <c r="AM2114" s="260" t="str">
        <f t="shared" si="268"/>
        <v>нет</v>
      </c>
      <c r="AN2114" s="260">
        <f t="shared" si="273"/>
        <v>0</v>
      </c>
      <c r="AO2114" s="260" t="e">
        <f t="shared" si="267"/>
        <v>#VALUE!</v>
      </c>
    </row>
    <row r="2115" spans="1:41">
      <c r="A2115" s="264" t="e">
        <f t="shared" si="269"/>
        <v>#VALUE!</v>
      </c>
      <c r="B2115" s="243">
        <v>2112</v>
      </c>
      <c r="C2115" s="244"/>
      <c r="D2115" s="259" t="str">
        <f t="shared" si="270"/>
        <v/>
      </c>
      <c r="E2115" s="236"/>
      <c r="F2115" s="236"/>
      <c r="G2115" s="244"/>
      <c r="H2115" s="259" t="str">
        <f t="shared" si="271"/>
        <v/>
      </c>
      <c r="I2115" s="236"/>
      <c r="J2115" s="236"/>
      <c r="K2115" s="236"/>
      <c r="L2115" s="236"/>
      <c r="M2115" s="311">
        <f t="shared" si="272"/>
        <v>0</v>
      </c>
      <c r="N2115" s="236"/>
      <c r="O2115" s="236"/>
      <c r="P2115" s="236"/>
      <c r="Q2115" s="236"/>
      <c r="R2115" s="236"/>
      <c r="S2115" s="236"/>
      <c r="T2115" s="236"/>
      <c r="U2115" s="236"/>
      <c r="V2115" s="236"/>
      <c r="W2115" s="236"/>
      <c r="X2115" s="236"/>
      <c r="Y2115" s="236"/>
      <c r="Z2115" s="236"/>
      <c r="AA2115" s="236"/>
      <c r="AB2115" s="236"/>
      <c r="AC2115" s="236"/>
      <c r="AD2115" s="236"/>
      <c r="AE2115" s="236"/>
      <c r="AF2115" s="236"/>
      <c r="AG2115" s="236"/>
      <c r="AH2115" s="236"/>
      <c r="AI2115" s="236"/>
      <c r="AJ2115" s="236"/>
      <c r="AK2115" s="236"/>
      <c r="AL2115" s="260" t="str">
        <f t="shared" si="266"/>
        <v>нет</v>
      </c>
      <c r="AM2115" s="260" t="str">
        <f t="shared" si="268"/>
        <v>нет</v>
      </c>
      <c r="AN2115" s="260">
        <f t="shared" si="273"/>
        <v>0</v>
      </c>
      <c r="AO2115" s="260" t="e">
        <f t="shared" si="267"/>
        <v>#VALUE!</v>
      </c>
    </row>
    <row r="2116" spans="1:41">
      <c r="A2116" s="264" t="e">
        <f t="shared" si="269"/>
        <v>#VALUE!</v>
      </c>
      <c r="B2116" s="243">
        <v>2113</v>
      </c>
      <c r="C2116" s="244"/>
      <c r="D2116" s="259" t="str">
        <f t="shared" si="270"/>
        <v/>
      </c>
      <c r="E2116" s="236"/>
      <c r="F2116" s="236"/>
      <c r="G2116" s="244"/>
      <c r="H2116" s="259" t="str">
        <f t="shared" si="271"/>
        <v/>
      </c>
      <c r="I2116" s="236"/>
      <c r="J2116" s="236"/>
      <c r="K2116" s="236"/>
      <c r="L2116" s="236"/>
      <c r="M2116" s="311">
        <f t="shared" si="272"/>
        <v>0</v>
      </c>
      <c r="N2116" s="236"/>
      <c r="O2116" s="236"/>
      <c r="P2116" s="236"/>
      <c r="Q2116" s="236"/>
      <c r="R2116" s="236"/>
      <c r="S2116" s="236"/>
      <c r="T2116" s="236"/>
      <c r="U2116" s="236"/>
      <c r="V2116" s="236"/>
      <c r="W2116" s="236"/>
      <c r="X2116" s="236"/>
      <c r="Y2116" s="236"/>
      <c r="Z2116" s="236"/>
      <c r="AA2116" s="236"/>
      <c r="AB2116" s="236"/>
      <c r="AC2116" s="236"/>
      <c r="AD2116" s="236"/>
      <c r="AE2116" s="236"/>
      <c r="AF2116" s="236"/>
      <c r="AG2116" s="236"/>
      <c r="AH2116" s="236"/>
      <c r="AI2116" s="236"/>
      <c r="AJ2116" s="236"/>
      <c r="AK2116" s="236"/>
      <c r="AL2116" s="260" t="str">
        <f t="shared" si="266"/>
        <v>нет</v>
      </c>
      <c r="AM2116" s="260" t="str">
        <f t="shared" si="268"/>
        <v>нет</v>
      </c>
      <c r="AN2116" s="260">
        <f t="shared" si="273"/>
        <v>0</v>
      </c>
      <c r="AO2116" s="260" t="e">
        <f t="shared" si="267"/>
        <v>#VALUE!</v>
      </c>
    </row>
    <row r="2117" spans="1:41">
      <c r="A2117" s="264" t="e">
        <f t="shared" si="269"/>
        <v>#VALUE!</v>
      </c>
      <c r="B2117" s="243">
        <v>2114</v>
      </c>
      <c r="C2117" s="244"/>
      <c r="D2117" s="259" t="str">
        <f t="shared" si="270"/>
        <v/>
      </c>
      <c r="E2117" s="236"/>
      <c r="F2117" s="236"/>
      <c r="G2117" s="244"/>
      <c r="H2117" s="259" t="str">
        <f t="shared" si="271"/>
        <v/>
      </c>
      <c r="I2117" s="236"/>
      <c r="J2117" s="236"/>
      <c r="K2117" s="236"/>
      <c r="L2117" s="236"/>
      <c r="M2117" s="311">
        <f t="shared" si="272"/>
        <v>0</v>
      </c>
      <c r="N2117" s="236"/>
      <c r="O2117" s="236"/>
      <c r="P2117" s="236"/>
      <c r="Q2117" s="236"/>
      <c r="R2117" s="236"/>
      <c r="S2117" s="236"/>
      <c r="T2117" s="236"/>
      <c r="U2117" s="236"/>
      <c r="V2117" s="236"/>
      <c r="W2117" s="236"/>
      <c r="X2117" s="236"/>
      <c r="Y2117" s="236"/>
      <c r="Z2117" s="236"/>
      <c r="AA2117" s="236"/>
      <c r="AB2117" s="236"/>
      <c r="AC2117" s="236"/>
      <c r="AD2117" s="236"/>
      <c r="AE2117" s="236"/>
      <c r="AF2117" s="236"/>
      <c r="AG2117" s="236"/>
      <c r="AH2117" s="236"/>
      <c r="AI2117" s="236"/>
      <c r="AJ2117" s="236"/>
      <c r="AK2117" s="236"/>
      <c r="AL2117" s="260" t="str">
        <f t="shared" ref="AL2117:AL2180" si="274">IF($I2117&lt;5,"нет",IF($I2117&gt;9,"нет","да"))</f>
        <v>нет</v>
      </c>
      <c r="AM2117" s="260" t="str">
        <f t="shared" si="268"/>
        <v>нет</v>
      </c>
      <c r="AN2117" s="260">
        <f t="shared" si="273"/>
        <v>0</v>
      </c>
      <c r="AO2117" s="260" t="e">
        <f t="shared" ref="AO2117:AO2180" si="275">IF(LEN(G2117)=5,LEFT(G2117,1)+100,LEFT(G2117,2)+100)</f>
        <v>#VALUE!</v>
      </c>
    </row>
    <row r="2118" spans="1:41">
      <c r="A2118" s="264" t="e">
        <f t="shared" si="269"/>
        <v>#VALUE!</v>
      </c>
      <c r="B2118" s="243">
        <v>2115</v>
      </c>
      <c r="C2118" s="244"/>
      <c r="D2118" s="259" t="str">
        <f t="shared" si="270"/>
        <v/>
      </c>
      <c r="E2118" s="236"/>
      <c r="F2118" s="236"/>
      <c r="G2118" s="244"/>
      <c r="H2118" s="259" t="str">
        <f t="shared" si="271"/>
        <v/>
      </c>
      <c r="I2118" s="236"/>
      <c r="J2118" s="236"/>
      <c r="K2118" s="236"/>
      <c r="L2118" s="236"/>
      <c r="M2118" s="311">
        <f t="shared" si="272"/>
        <v>0</v>
      </c>
      <c r="N2118" s="236"/>
      <c r="O2118" s="236"/>
      <c r="P2118" s="236"/>
      <c r="Q2118" s="236"/>
      <c r="R2118" s="236"/>
      <c r="S2118" s="236"/>
      <c r="T2118" s="236"/>
      <c r="U2118" s="236"/>
      <c r="V2118" s="236"/>
      <c r="W2118" s="236"/>
      <c r="X2118" s="236"/>
      <c r="Y2118" s="236"/>
      <c r="Z2118" s="236"/>
      <c r="AA2118" s="236"/>
      <c r="AB2118" s="236"/>
      <c r="AC2118" s="236"/>
      <c r="AD2118" s="236"/>
      <c r="AE2118" s="236"/>
      <c r="AF2118" s="236"/>
      <c r="AG2118" s="236"/>
      <c r="AH2118" s="236"/>
      <c r="AI2118" s="236"/>
      <c r="AJ2118" s="236"/>
      <c r="AK2118" s="236"/>
      <c r="AL2118" s="260" t="str">
        <f t="shared" si="274"/>
        <v>нет</v>
      </c>
      <c r="AM2118" s="260" t="str">
        <f t="shared" ref="AM2118:AM2181" si="276">IF($I2118&lt;=9,"нет","да")</f>
        <v>нет</v>
      </c>
      <c r="AN2118" s="260">
        <f t="shared" si="273"/>
        <v>0</v>
      </c>
      <c r="AO2118" s="260" t="e">
        <f t="shared" si="275"/>
        <v>#VALUE!</v>
      </c>
    </row>
    <row r="2119" spans="1:41">
      <c r="A2119" s="264" t="e">
        <f t="shared" si="269"/>
        <v>#VALUE!</v>
      </c>
      <c r="B2119" s="243">
        <v>2116</v>
      </c>
      <c r="C2119" s="244"/>
      <c r="D2119" s="259" t="str">
        <f t="shared" si="270"/>
        <v/>
      </c>
      <c r="E2119" s="236"/>
      <c r="F2119" s="236"/>
      <c r="G2119" s="244"/>
      <c r="H2119" s="259" t="str">
        <f t="shared" si="271"/>
        <v/>
      </c>
      <c r="I2119" s="236"/>
      <c r="J2119" s="236"/>
      <c r="K2119" s="236"/>
      <c r="L2119" s="236"/>
      <c r="M2119" s="311">
        <f t="shared" si="272"/>
        <v>0</v>
      </c>
      <c r="N2119" s="236"/>
      <c r="O2119" s="236"/>
      <c r="P2119" s="236"/>
      <c r="Q2119" s="236"/>
      <c r="R2119" s="236"/>
      <c r="S2119" s="236"/>
      <c r="T2119" s="236"/>
      <c r="U2119" s="236"/>
      <c r="V2119" s="236"/>
      <c r="W2119" s="236"/>
      <c r="X2119" s="236"/>
      <c r="Y2119" s="236"/>
      <c r="Z2119" s="236"/>
      <c r="AA2119" s="236"/>
      <c r="AB2119" s="236"/>
      <c r="AC2119" s="236"/>
      <c r="AD2119" s="236"/>
      <c r="AE2119" s="236"/>
      <c r="AF2119" s="236"/>
      <c r="AG2119" s="236"/>
      <c r="AH2119" s="236"/>
      <c r="AI2119" s="236"/>
      <c r="AJ2119" s="236"/>
      <c r="AK2119" s="236"/>
      <c r="AL2119" s="260" t="str">
        <f t="shared" si="274"/>
        <v>нет</v>
      </c>
      <c r="AM2119" s="260" t="str">
        <f t="shared" si="276"/>
        <v>нет</v>
      </c>
      <c r="AN2119" s="260">
        <f t="shared" si="273"/>
        <v>0</v>
      </c>
      <c r="AO2119" s="260" t="e">
        <f t="shared" si="275"/>
        <v>#VALUE!</v>
      </c>
    </row>
    <row r="2120" spans="1:41">
      <c r="A2120" s="264" t="e">
        <f t="shared" ref="A2120:A2183" si="277">IF($AO2120=$C2120, "Код_ОО+МСУ_верно", "Требуется проверка кода ОО или МСУ, кроме 101, 102,103")</f>
        <v>#VALUE!</v>
      </c>
      <c r="B2120" s="243">
        <v>2117</v>
      </c>
      <c r="C2120" s="244"/>
      <c r="D2120" s="259" t="str">
        <f t="shared" si="270"/>
        <v/>
      </c>
      <c r="E2120" s="236"/>
      <c r="F2120" s="236"/>
      <c r="G2120" s="244"/>
      <c r="H2120" s="259" t="str">
        <f t="shared" si="271"/>
        <v/>
      </c>
      <c r="I2120" s="236"/>
      <c r="J2120" s="236"/>
      <c r="K2120" s="236"/>
      <c r="L2120" s="236"/>
      <c r="M2120" s="311">
        <f t="shared" si="272"/>
        <v>0</v>
      </c>
      <c r="N2120" s="236"/>
      <c r="O2120" s="236"/>
      <c r="P2120" s="236"/>
      <c r="Q2120" s="236"/>
      <c r="R2120" s="236"/>
      <c r="S2120" s="236"/>
      <c r="T2120" s="236"/>
      <c r="U2120" s="236"/>
      <c r="V2120" s="236"/>
      <c r="W2120" s="236"/>
      <c r="X2120" s="236"/>
      <c r="Y2120" s="236"/>
      <c r="Z2120" s="236"/>
      <c r="AA2120" s="236"/>
      <c r="AB2120" s="236"/>
      <c r="AC2120" s="236"/>
      <c r="AD2120" s="236"/>
      <c r="AE2120" s="236"/>
      <c r="AF2120" s="236"/>
      <c r="AG2120" s="236"/>
      <c r="AH2120" s="236"/>
      <c r="AI2120" s="236"/>
      <c r="AJ2120" s="236"/>
      <c r="AK2120" s="236"/>
      <c r="AL2120" s="260" t="str">
        <f t="shared" si="274"/>
        <v>нет</v>
      </c>
      <c r="AM2120" s="260" t="str">
        <f t="shared" si="276"/>
        <v>нет</v>
      </c>
      <c r="AN2120" s="260">
        <f t="shared" si="273"/>
        <v>0</v>
      </c>
      <c r="AO2120" s="260" t="e">
        <f t="shared" si="275"/>
        <v>#VALUE!</v>
      </c>
    </row>
    <row r="2121" spans="1:41">
      <c r="A2121" s="264" t="e">
        <f t="shared" si="277"/>
        <v>#VALUE!</v>
      </c>
      <c r="B2121" s="243">
        <v>2118</v>
      </c>
      <c r="C2121" s="244"/>
      <c r="D2121" s="259" t="str">
        <f t="shared" si="270"/>
        <v/>
      </c>
      <c r="E2121" s="236"/>
      <c r="F2121" s="236"/>
      <c r="G2121" s="244"/>
      <c r="H2121" s="259" t="str">
        <f t="shared" si="271"/>
        <v/>
      </c>
      <c r="I2121" s="236"/>
      <c r="J2121" s="236"/>
      <c r="K2121" s="236"/>
      <c r="L2121" s="236"/>
      <c r="M2121" s="311">
        <f t="shared" si="272"/>
        <v>0</v>
      </c>
      <c r="N2121" s="236"/>
      <c r="O2121" s="236"/>
      <c r="P2121" s="236"/>
      <c r="Q2121" s="236"/>
      <c r="R2121" s="236"/>
      <c r="S2121" s="236"/>
      <c r="T2121" s="236"/>
      <c r="U2121" s="236"/>
      <c r="V2121" s="236"/>
      <c r="W2121" s="236"/>
      <c r="X2121" s="236"/>
      <c r="Y2121" s="236"/>
      <c r="Z2121" s="236"/>
      <c r="AA2121" s="236"/>
      <c r="AB2121" s="236"/>
      <c r="AC2121" s="236"/>
      <c r="AD2121" s="236"/>
      <c r="AE2121" s="236"/>
      <c r="AF2121" s="236"/>
      <c r="AG2121" s="236"/>
      <c r="AH2121" s="236"/>
      <c r="AI2121" s="236"/>
      <c r="AJ2121" s="236"/>
      <c r="AK2121" s="236"/>
      <c r="AL2121" s="260" t="str">
        <f t="shared" si="274"/>
        <v>нет</v>
      </c>
      <c r="AM2121" s="260" t="str">
        <f t="shared" si="276"/>
        <v>нет</v>
      </c>
      <c r="AN2121" s="260">
        <f t="shared" si="273"/>
        <v>0</v>
      </c>
      <c r="AO2121" s="260" t="e">
        <f t="shared" si="275"/>
        <v>#VALUE!</v>
      </c>
    </row>
    <row r="2122" spans="1:41">
      <c r="A2122" s="264" t="e">
        <f t="shared" si="277"/>
        <v>#VALUE!</v>
      </c>
      <c r="B2122" s="243">
        <v>2119</v>
      </c>
      <c r="C2122" s="244"/>
      <c r="D2122" s="259" t="str">
        <f t="shared" si="270"/>
        <v/>
      </c>
      <c r="E2122" s="236"/>
      <c r="F2122" s="236"/>
      <c r="G2122" s="244"/>
      <c r="H2122" s="259" t="str">
        <f t="shared" si="271"/>
        <v/>
      </c>
      <c r="I2122" s="236"/>
      <c r="J2122" s="236"/>
      <c r="K2122" s="236"/>
      <c r="L2122" s="236"/>
      <c r="M2122" s="311">
        <f t="shared" si="272"/>
        <v>0</v>
      </c>
      <c r="N2122" s="236"/>
      <c r="O2122" s="236"/>
      <c r="P2122" s="236"/>
      <c r="Q2122" s="236"/>
      <c r="R2122" s="236"/>
      <c r="S2122" s="236"/>
      <c r="T2122" s="236"/>
      <c r="U2122" s="236"/>
      <c r="V2122" s="236"/>
      <c r="W2122" s="236"/>
      <c r="X2122" s="236"/>
      <c r="Y2122" s="236"/>
      <c r="Z2122" s="236"/>
      <c r="AA2122" s="236"/>
      <c r="AB2122" s="236"/>
      <c r="AC2122" s="236"/>
      <c r="AD2122" s="236"/>
      <c r="AE2122" s="236"/>
      <c r="AF2122" s="236"/>
      <c r="AG2122" s="236"/>
      <c r="AH2122" s="236"/>
      <c r="AI2122" s="236"/>
      <c r="AJ2122" s="236"/>
      <c r="AK2122" s="236"/>
      <c r="AL2122" s="260" t="str">
        <f t="shared" si="274"/>
        <v>нет</v>
      </c>
      <c r="AM2122" s="260" t="str">
        <f t="shared" si="276"/>
        <v>нет</v>
      </c>
      <c r="AN2122" s="260">
        <f t="shared" si="273"/>
        <v>0</v>
      </c>
      <c r="AO2122" s="260" t="e">
        <f t="shared" si="275"/>
        <v>#VALUE!</v>
      </c>
    </row>
    <row r="2123" spans="1:41">
      <c r="A2123" s="264" t="e">
        <f t="shared" si="277"/>
        <v>#VALUE!</v>
      </c>
      <c r="B2123" s="243">
        <v>2120</v>
      </c>
      <c r="C2123" s="244"/>
      <c r="D2123" s="259" t="str">
        <f t="shared" si="270"/>
        <v/>
      </c>
      <c r="E2123" s="236"/>
      <c r="F2123" s="236"/>
      <c r="G2123" s="244"/>
      <c r="H2123" s="259" t="str">
        <f t="shared" si="271"/>
        <v/>
      </c>
      <c r="I2123" s="236"/>
      <c r="J2123" s="236"/>
      <c r="K2123" s="236"/>
      <c r="L2123" s="236"/>
      <c r="M2123" s="311">
        <f t="shared" si="272"/>
        <v>0</v>
      </c>
      <c r="N2123" s="236"/>
      <c r="O2123" s="236"/>
      <c r="P2123" s="236"/>
      <c r="Q2123" s="236"/>
      <c r="R2123" s="236"/>
      <c r="S2123" s="236"/>
      <c r="T2123" s="236"/>
      <c r="U2123" s="236"/>
      <c r="V2123" s="236"/>
      <c r="W2123" s="236"/>
      <c r="X2123" s="236"/>
      <c r="Y2123" s="236"/>
      <c r="Z2123" s="236"/>
      <c r="AA2123" s="236"/>
      <c r="AB2123" s="236"/>
      <c r="AC2123" s="236"/>
      <c r="AD2123" s="236"/>
      <c r="AE2123" s="236"/>
      <c r="AF2123" s="236"/>
      <c r="AG2123" s="236"/>
      <c r="AH2123" s="236"/>
      <c r="AI2123" s="236"/>
      <c r="AJ2123" s="236"/>
      <c r="AK2123" s="236"/>
      <c r="AL2123" s="260" t="str">
        <f t="shared" si="274"/>
        <v>нет</v>
      </c>
      <c r="AM2123" s="260" t="str">
        <f t="shared" si="276"/>
        <v>нет</v>
      </c>
      <c r="AN2123" s="260">
        <f t="shared" si="273"/>
        <v>0</v>
      </c>
      <c r="AO2123" s="260" t="e">
        <f t="shared" si="275"/>
        <v>#VALUE!</v>
      </c>
    </row>
    <row r="2124" spans="1:41">
      <c r="A2124" s="264" t="e">
        <f t="shared" si="277"/>
        <v>#VALUE!</v>
      </c>
      <c r="B2124" s="243">
        <v>2121</v>
      </c>
      <c r="C2124" s="244"/>
      <c r="D2124" s="259" t="str">
        <f t="shared" si="270"/>
        <v/>
      </c>
      <c r="E2124" s="236"/>
      <c r="F2124" s="236"/>
      <c r="G2124" s="244"/>
      <c r="H2124" s="259" t="str">
        <f t="shared" si="271"/>
        <v/>
      </c>
      <c r="I2124" s="236"/>
      <c r="J2124" s="236"/>
      <c r="K2124" s="236"/>
      <c r="L2124" s="236"/>
      <c r="M2124" s="311">
        <f t="shared" si="272"/>
        <v>0</v>
      </c>
      <c r="N2124" s="236"/>
      <c r="O2124" s="236"/>
      <c r="P2124" s="236"/>
      <c r="Q2124" s="236"/>
      <c r="R2124" s="236"/>
      <c r="S2124" s="236"/>
      <c r="T2124" s="236"/>
      <c r="U2124" s="236"/>
      <c r="V2124" s="236"/>
      <c r="W2124" s="236"/>
      <c r="X2124" s="236"/>
      <c r="Y2124" s="236"/>
      <c r="Z2124" s="236"/>
      <c r="AA2124" s="236"/>
      <c r="AB2124" s="236"/>
      <c r="AC2124" s="236"/>
      <c r="AD2124" s="236"/>
      <c r="AE2124" s="236"/>
      <c r="AF2124" s="236"/>
      <c r="AG2124" s="236"/>
      <c r="AH2124" s="236"/>
      <c r="AI2124" s="236"/>
      <c r="AJ2124" s="236"/>
      <c r="AK2124" s="236"/>
      <c r="AL2124" s="260" t="str">
        <f t="shared" si="274"/>
        <v>нет</v>
      </c>
      <c r="AM2124" s="260" t="str">
        <f t="shared" si="276"/>
        <v>нет</v>
      </c>
      <c r="AN2124" s="260">
        <f t="shared" si="273"/>
        <v>0</v>
      </c>
      <c r="AO2124" s="260" t="e">
        <f t="shared" si="275"/>
        <v>#VALUE!</v>
      </c>
    </row>
    <row r="2125" spans="1:41">
      <c r="A2125" s="264" t="e">
        <f t="shared" si="277"/>
        <v>#VALUE!</v>
      </c>
      <c r="B2125" s="243">
        <v>2122</v>
      </c>
      <c r="C2125" s="244"/>
      <c r="D2125" s="259" t="str">
        <f t="shared" si="270"/>
        <v/>
      </c>
      <c r="E2125" s="236"/>
      <c r="F2125" s="236"/>
      <c r="G2125" s="244"/>
      <c r="H2125" s="259" t="str">
        <f t="shared" si="271"/>
        <v/>
      </c>
      <c r="I2125" s="236"/>
      <c r="J2125" s="236"/>
      <c r="K2125" s="236"/>
      <c r="L2125" s="236"/>
      <c r="M2125" s="311">
        <f t="shared" si="272"/>
        <v>0</v>
      </c>
      <c r="N2125" s="236"/>
      <c r="O2125" s="236"/>
      <c r="P2125" s="236"/>
      <c r="Q2125" s="236"/>
      <c r="R2125" s="236"/>
      <c r="S2125" s="236"/>
      <c r="T2125" s="236"/>
      <c r="U2125" s="236"/>
      <c r="V2125" s="236"/>
      <c r="W2125" s="236"/>
      <c r="X2125" s="236"/>
      <c r="Y2125" s="236"/>
      <c r="Z2125" s="236"/>
      <c r="AA2125" s="236"/>
      <c r="AB2125" s="236"/>
      <c r="AC2125" s="236"/>
      <c r="AD2125" s="236"/>
      <c r="AE2125" s="236"/>
      <c r="AF2125" s="236"/>
      <c r="AG2125" s="236"/>
      <c r="AH2125" s="236"/>
      <c r="AI2125" s="236"/>
      <c r="AJ2125" s="236"/>
      <c r="AK2125" s="236"/>
      <c r="AL2125" s="260" t="str">
        <f t="shared" si="274"/>
        <v>нет</v>
      </c>
      <c r="AM2125" s="260" t="str">
        <f t="shared" si="276"/>
        <v>нет</v>
      </c>
      <c r="AN2125" s="260">
        <f t="shared" si="273"/>
        <v>0</v>
      </c>
      <c r="AO2125" s="260" t="e">
        <f t="shared" si="275"/>
        <v>#VALUE!</v>
      </c>
    </row>
    <row r="2126" spans="1:41">
      <c r="A2126" s="264" t="e">
        <f t="shared" si="277"/>
        <v>#VALUE!</v>
      </c>
      <c r="B2126" s="243">
        <v>2123</v>
      </c>
      <c r="C2126" s="244"/>
      <c r="D2126" s="259" t="str">
        <f t="shared" si="270"/>
        <v/>
      </c>
      <c r="E2126" s="236"/>
      <c r="F2126" s="236"/>
      <c r="G2126" s="244"/>
      <c r="H2126" s="259" t="str">
        <f t="shared" si="271"/>
        <v/>
      </c>
      <c r="I2126" s="236"/>
      <c r="J2126" s="236"/>
      <c r="K2126" s="236"/>
      <c r="L2126" s="236"/>
      <c r="M2126" s="311">
        <f t="shared" si="272"/>
        <v>0</v>
      </c>
      <c r="N2126" s="236"/>
      <c r="O2126" s="236"/>
      <c r="P2126" s="236"/>
      <c r="Q2126" s="236"/>
      <c r="R2126" s="236"/>
      <c r="S2126" s="236"/>
      <c r="T2126" s="236"/>
      <c r="U2126" s="236"/>
      <c r="V2126" s="236"/>
      <c r="W2126" s="236"/>
      <c r="X2126" s="236"/>
      <c r="Y2126" s="236"/>
      <c r="Z2126" s="236"/>
      <c r="AA2126" s="236"/>
      <c r="AB2126" s="236"/>
      <c r="AC2126" s="236"/>
      <c r="AD2126" s="236"/>
      <c r="AE2126" s="236"/>
      <c r="AF2126" s="236"/>
      <c r="AG2126" s="236"/>
      <c r="AH2126" s="236"/>
      <c r="AI2126" s="236"/>
      <c r="AJ2126" s="236"/>
      <c r="AK2126" s="236"/>
      <c r="AL2126" s="260" t="str">
        <f t="shared" si="274"/>
        <v>нет</v>
      </c>
      <c r="AM2126" s="260" t="str">
        <f t="shared" si="276"/>
        <v>нет</v>
      </c>
      <c r="AN2126" s="260">
        <f t="shared" si="273"/>
        <v>0</v>
      </c>
      <c r="AO2126" s="260" t="e">
        <f t="shared" si="275"/>
        <v>#VALUE!</v>
      </c>
    </row>
    <row r="2127" spans="1:41">
      <c r="A2127" s="264" t="e">
        <f t="shared" si="277"/>
        <v>#VALUE!</v>
      </c>
      <c r="B2127" s="243">
        <v>2124</v>
      </c>
      <c r="C2127" s="244"/>
      <c r="D2127" s="259" t="str">
        <f t="shared" si="270"/>
        <v/>
      </c>
      <c r="E2127" s="236"/>
      <c r="F2127" s="236"/>
      <c r="G2127" s="244"/>
      <c r="H2127" s="259" t="str">
        <f t="shared" si="271"/>
        <v/>
      </c>
      <c r="I2127" s="236"/>
      <c r="J2127" s="236"/>
      <c r="K2127" s="236"/>
      <c r="L2127" s="236"/>
      <c r="M2127" s="311">
        <f t="shared" si="272"/>
        <v>0</v>
      </c>
      <c r="N2127" s="236"/>
      <c r="O2127" s="236"/>
      <c r="P2127" s="236"/>
      <c r="Q2127" s="236"/>
      <c r="R2127" s="236"/>
      <c r="S2127" s="236"/>
      <c r="T2127" s="236"/>
      <c r="U2127" s="236"/>
      <c r="V2127" s="236"/>
      <c r="W2127" s="236"/>
      <c r="X2127" s="236"/>
      <c r="Y2127" s="236"/>
      <c r="Z2127" s="236"/>
      <c r="AA2127" s="236"/>
      <c r="AB2127" s="236"/>
      <c r="AC2127" s="236"/>
      <c r="AD2127" s="236"/>
      <c r="AE2127" s="236"/>
      <c r="AF2127" s="236"/>
      <c r="AG2127" s="236"/>
      <c r="AH2127" s="236"/>
      <c r="AI2127" s="236"/>
      <c r="AJ2127" s="236"/>
      <c r="AK2127" s="236"/>
      <c r="AL2127" s="260" t="str">
        <f t="shared" si="274"/>
        <v>нет</v>
      </c>
      <c r="AM2127" s="260" t="str">
        <f t="shared" si="276"/>
        <v>нет</v>
      </c>
      <c r="AN2127" s="260">
        <f t="shared" si="273"/>
        <v>0</v>
      </c>
      <c r="AO2127" s="260" t="e">
        <f t="shared" si="275"/>
        <v>#VALUE!</v>
      </c>
    </row>
    <row r="2128" spans="1:41">
      <c r="A2128" s="264" t="e">
        <f t="shared" si="277"/>
        <v>#VALUE!</v>
      </c>
      <c r="B2128" s="243">
        <v>2125</v>
      </c>
      <c r="C2128" s="244"/>
      <c r="D2128" s="259" t="str">
        <f t="shared" si="270"/>
        <v/>
      </c>
      <c r="E2128" s="236"/>
      <c r="F2128" s="236"/>
      <c r="G2128" s="244"/>
      <c r="H2128" s="259" t="str">
        <f t="shared" si="271"/>
        <v/>
      </c>
      <c r="I2128" s="236"/>
      <c r="J2128" s="236"/>
      <c r="K2128" s="236"/>
      <c r="L2128" s="236"/>
      <c r="M2128" s="311">
        <f t="shared" si="272"/>
        <v>0</v>
      </c>
      <c r="N2128" s="236"/>
      <c r="O2128" s="236"/>
      <c r="P2128" s="236"/>
      <c r="Q2128" s="236"/>
      <c r="R2128" s="236"/>
      <c r="S2128" s="236"/>
      <c r="T2128" s="236"/>
      <c r="U2128" s="236"/>
      <c r="V2128" s="236"/>
      <c r="W2128" s="236"/>
      <c r="X2128" s="236"/>
      <c r="Y2128" s="236"/>
      <c r="Z2128" s="236"/>
      <c r="AA2128" s="236"/>
      <c r="AB2128" s="236"/>
      <c r="AC2128" s="236"/>
      <c r="AD2128" s="236"/>
      <c r="AE2128" s="236"/>
      <c r="AF2128" s="236"/>
      <c r="AG2128" s="236"/>
      <c r="AH2128" s="236"/>
      <c r="AI2128" s="236"/>
      <c r="AJ2128" s="236"/>
      <c r="AK2128" s="236"/>
      <c r="AL2128" s="260" t="str">
        <f t="shared" si="274"/>
        <v>нет</v>
      </c>
      <c r="AM2128" s="260" t="str">
        <f t="shared" si="276"/>
        <v>нет</v>
      </c>
      <c r="AN2128" s="260">
        <f t="shared" si="273"/>
        <v>0</v>
      </c>
      <c r="AO2128" s="260" t="e">
        <f t="shared" si="275"/>
        <v>#VALUE!</v>
      </c>
    </row>
    <row r="2129" spans="1:41">
      <c r="A2129" s="264" t="e">
        <f t="shared" si="277"/>
        <v>#VALUE!</v>
      </c>
      <c r="B2129" s="243">
        <v>2126</v>
      </c>
      <c r="C2129" s="244"/>
      <c r="D2129" s="259" t="str">
        <f t="shared" si="270"/>
        <v/>
      </c>
      <c r="E2129" s="236"/>
      <c r="F2129" s="236"/>
      <c r="G2129" s="244"/>
      <c r="H2129" s="259" t="str">
        <f t="shared" si="271"/>
        <v/>
      </c>
      <c r="I2129" s="236"/>
      <c r="J2129" s="236"/>
      <c r="K2129" s="236"/>
      <c r="L2129" s="236"/>
      <c r="M2129" s="311">
        <f t="shared" si="272"/>
        <v>0</v>
      </c>
      <c r="N2129" s="236"/>
      <c r="O2129" s="236"/>
      <c r="P2129" s="236"/>
      <c r="Q2129" s="236"/>
      <c r="R2129" s="236"/>
      <c r="S2129" s="236"/>
      <c r="T2129" s="236"/>
      <c r="U2129" s="236"/>
      <c r="V2129" s="236"/>
      <c r="W2129" s="236"/>
      <c r="X2129" s="236"/>
      <c r="Y2129" s="236"/>
      <c r="Z2129" s="236"/>
      <c r="AA2129" s="236"/>
      <c r="AB2129" s="236"/>
      <c r="AC2129" s="236"/>
      <c r="AD2129" s="236"/>
      <c r="AE2129" s="236"/>
      <c r="AF2129" s="236"/>
      <c r="AG2129" s="236"/>
      <c r="AH2129" s="236"/>
      <c r="AI2129" s="236"/>
      <c r="AJ2129" s="236"/>
      <c r="AK2129" s="236"/>
      <c r="AL2129" s="260" t="str">
        <f t="shared" si="274"/>
        <v>нет</v>
      </c>
      <c r="AM2129" s="260" t="str">
        <f t="shared" si="276"/>
        <v>нет</v>
      </c>
      <c r="AN2129" s="260">
        <f t="shared" si="273"/>
        <v>0</v>
      </c>
      <c r="AO2129" s="260" t="e">
        <f t="shared" si="275"/>
        <v>#VALUE!</v>
      </c>
    </row>
    <row r="2130" spans="1:41">
      <c r="A2130" s="264" t="e">
        <f t="shared" si="277"/>
        <v>#VALUE!</v>
      </c>
      <c r="B2130" s="243">
        <v>2127</v>
      </c>
      <c r="C2130" s="244"/>
      <c r="D2130" s="259" t="str">
        <f t="shared" si="270"/>
        <v/>
      </c>
      <c r="E2130" s="236"/>
      <c r="F2130" s="236"/>
      <c r="G2130" s="244"/>
      <c r="H2130" s="259" t="str">
        <f t="shared" si="271"/>
        <v/>
      </c>
      <c r="I2130" s="236"/>
      <c r="J2130" s="236"/>
      <c r="K2130" s="236"/>
      <c r="L2130" s="236"/>
      <c r="M2130" s="311">
        <f t="shared" si="272"/>
        <v>0</v>
      </c>
      <c r="N2130" s="236"/>
      <c r="O2130" s="236"/>
      <c r="P2130" s="236"/>
      <c r="Q2130" s="236"/>
      <c r="R2130" s="236"/>
      <c r="S2130" s="236"/>
      <c r="T2130" s="236"/>
      <c r="U2130" s="236"/>
      <c r="V2130" s="236"/>
      <c r="W2130" s="236"/>
      <c r="X2130" s="236"/>
      <c r="Y2130" s="236"/>
      <c r="Z2130" s="236"/>
      <c r="AA2130" s="236"/>
      <c r="AB2130" s="236"/>
      <c r="AC2130" s="236"/>
      <c r="AD2130" s="236"/>
      <c r="AE2130" s="236"/>
      <c r="AF2130" s="236"/>
      <c r="AG2130" s="236"/>
      <c r="AH2130" s="236"/>
      <c r="AI2130" s="236"/>
      <c r="AJ2130" s="236"/>
      <c r="AK2130" s="236"/>
      <c r="AL2130" s="260" t="str">
        <f t="shared" si="274"/>
        <v>нет</v>
      </c>
      <c r="AM2130" s="260" t="str">
        <f t="shared" si="276"/>
        <v>нет</v>
      </c>
      <c r="AN2130" s="260">
        <f t="shared" si="273"/>
        <v>0</v>
      </c>
      <c r="AO2130" s="260" t="e">
        <f t="shared" si="275"/>
        <v>#VALUE!</v>
      </c>
    </row>
    <row r="2131" spans="1:41">
      <c r="A2131" s="264" t="e">
        <f t="shared" si="277"/>
        <v>#VALUE!</v>
      </c>
      <c r="B2131" s="243">
        <v>2128</v>
      </c>
      <c r="C2131" s="244"/>
      <c r="D2131" s="259" t="str">
        <f t="shared" si="270"/>
        <v/>
      </c>
      <c r="E2131" s="236"/>
      <c r="F2131" s="236"/>
      <c r="G2131" s="244"/>
      <c r="H2131" s="259" t="str">
        <f t="shared" si="271"/>
        <v/>
      </c>
      <c r="I2131" s="236"/>
      <c r="J2131" s="236"/>
      <c r="K2131" s="236"/>
      <c r="L2131" s="236"/>
      <c r="M2131" s="311">
        <f t="shared" si="272"/>
        <v>0</v>
      </c>
      <c r="N2131" s="236"/>
      <c r="O2131" s="236"/>
      <c r="P2131" s="236"/>
      <c r="Q2131" s="236"/>
      <c r="R2131" s="236"/>
      <c r="S2131" s="236"/>
      <c r="T2131" s="236"/>
      <c r="U2131" s="236"/>
      <c r="V2131" s="236"/>
      <c r="W2131" s="236"/>
      <c r="X2131" s="236"/>
      <c r="Y2131" s="236"/>
      <c r="Z2131" s="236"/>
      <c r="AA2131" s="236"/>
      <c r="AB2131" s="236"/>
      <c r="AC2131" s="236"/>
      <c r="AD2131" s="236"/>
      <c r="AE2131" s="236"/>
      <c r="AF2131" s="236"/>
      <c r="AG2131" s="236"/>
      <c r="AH2131" s="236"/>
      <c r="AI2131" s="236"/>
      <c r="AJ2131" s="236"/>
      <c r="AK2131" s="236"/>
      <c r="AL2131" s="260" t="str">
        <f t="shared" si="274"/>
        <v>нет</v>
      </c>
      <c r="AM2131" s="260" t="str">
        <f t="shared" si="276"/>
        <v>нет</v>
      </c>
      <c r="AN2131" s="260">
        <f t="shared" si="273"/>
        <v>0</v>
      </c>
      <c r="AO2131" s="260" t="e">
        <f t="shared" si="275"/>
        <v>#VALUE!</v>
      </c>
    </row>
    <row r="2132" spans="1:41">
      <c r="A2132" s="264" t="e">
        <f t="shared" si="277"/>
        <v>#VALUE!</v>
      </c>
      <c r="B2132" s="243">
        <v>2129</v>
      </c>
      <c r="C2132" s="244"/>
      <c r="D2132" s="259" t="str">
        <f t="shared" si="270"/>
        <v/>
      </c>
      <c r="E2132" s="236"/>
      <c r="F2132" s="236"/>
      <c r="G2132" s="244"/>
      <c r="H2132" s="259" t="str">
        <f t="shared" si="271"/>
        <v/>
      </c>
      <c r="I2132" s="236"/>
      <c r="J2132" s="236"/>
      <c r="K2132" s="236"/>
      <c r="L2132" s="236"/>
      <c r="M2132" s="311">
        <f t="shared" si="272"/>
        <v>0</v>
      </c>
      <c r="N2132" s="236"/>
      <c r="O2132" s="236"/>
      <c r="P2132" s="236"/>
      <c r="Q2132" s="236"/>
      <c r="R2132" s="236"/>
      <c r="S2132" s="236"/>
      <c r="T2132" s="236"/>
      <c r="U2132" s="236"/>
      <c r="V2132" s="236"/>
      <c r="W2132" s="236"/>
      <c r="X2132" s="236"/>
      <c r="Y2132" s="236"/>
      <c r="Z2132" s="236"/>
      <c r="AA2132" s="236"/>
      <c r="AB2132" s="236"/>
      <c r="AC2132" s="236"/>
      <c r="AD2132" s="236"/>
      <c r="AE2132" s="236"/>
      <c r="AF2132" s="236"/>
      <c r="AG2132" s="236"/>
      <c r="AH2132" s="236"/>
      <c r="AI2132" s="236"/>
      <c r="AJ2132" s="236"/>
      <c r="AK2132" s="236"/>
      <c r="AL2132" s="260" t="str">
        <f t="shared" si="274"/>
        <v>нет</v>
      </c>
      <c r="AM2132" s="260" t="str">
        <f t="shared" si="276"/>
        <v>нет</v>
      </c>
      <c r="AN2132" s="260">
        <f t="shared" si="273"/>
        <v>0</v>
      </c>
      <c r="AO2132" s="260" t="e">
        <f t="shared" si="275"/>
        <v>#VALUE!</v>
      </c>
    </row>
    <row r="2133" spans="1:41">
      <c r="A2133" s="264" t="e">
        <f t="shared" si="277"/>
        <v>#VALUE!</v>
      </c>
      <c r="B2133" s="243">
        <v>2130</v>
      </c>
      <c r="C2133" s="244"/>
      <c r="D2133" s="259" t="str">
        <f t="shared" si="270"/>
        <v/>
      </c>
      <c r="E2133" s="236"/>
      <c r="F2133" s="236"/>
      <c r="G2133" s="244"/>
      <c r="H2133" s="259" t="str">
        <f t="shared" si="271"/>
        <v/>
      </c>
      <c r="I2133" s="236"/>
      <c r="J2133" s="236"/>
      <c r="K2133" s="236"/>
      <c r="L2133" s="236"/>
      <c r="M2133" s="311">
        <f t="shared" si="272"/>
        <v>0</v>
      </c>
      <c r="N2133" s="236"/>
      <c r="O2133" s="236"/>
      <c r="P2133" s="236"/>
      <c r="Q2133" s="236"/>
      <c r="R2133" s="236"/>
      <c r="S2133" s="236"/>
      <c r="T2133" s="236"/>
      <c r="U2133" s="236"/>
      <c r="V2133" s="236"/>
      <c r="W2133" s="236"/>
      <c r="X2133" s="236"/>
      <c r="Y2133" s="236"/>
      <c r="Z2133" s="236"/>
      <c r="AA2133" s="236"/>
      <c r="AB2133" s="236"/>
      <c r="AC2133" s="236"/>
      <c r="AD2133" s="236"/>
      <c r="AE2133" s="236"/>
      <c r="AF2133" s="236"/>
      <c r="AG2133" s="236"/>
      <c r="AH2133" s="236"/>
      <c r="AI2133" s="236"/>
      <c r="AJ2133" s="236"/>
      <c r="AK2133" s="236"/>
      <c r="AL2133" s="260" t="str">
        <f t="shared" si="274"/>
        <v>нет</v>
      </c>
      <c r="AM2133" s="260" t="str">
        <f t="shared" si="276"/>
        <v>нет</v>
      </c>
      <c r="AN2133" s="260">
        <f t="shared" si="273"/>
        <v>0</v>
      </c>
      <c r="AO2133" s="260" t="e">
        <f t="shared" si="275"/>
        <v>#VALUE!</v>
      </c>
    </row>
    <row r="2134" spans="1:41">
      <c r="A2134" s="264" t="e">
        <f t="shared" si="277"/>
        <v>#VALUE!</v>
      </c>
      <c r="B2134" s="243">
        <v>2131</v>
      </c>
      <c r="C2134" s="244"/>
      <c r="D2134" s="259" t="str">
        <f t="shared" si="270"/>
        <v/>
      </c>
      <c r="E2134" s="236"/>
      <c r="F2134" s="236"/>
      <c r="G2134" s="244"/>
      <c r="H2134" s="259" t="str">
        <f t="shared" si="271"/>
        <v/>
      </c>
      <c r="I2134" s="236"/>
      <c r="J2134" s="236"/>
      <c r="K2134" s="236"/>
      <c r="L2134" s="236"/>
      <c r="M2134" s="311">
        <f t="shared" si="272"/>
        <v>0</v>
      </c>
      <c r="N2134" s="236"/>
      <c r="O2134" s="236"/>
      <c r="P2134" s="236"/>
      <c r="Q2134" s="236"/>
      <c r="R2134" s="236"/>
      <c r="S2134" s="236"/>
      <c r="T2134" s="236"/>
      <c r="U2134" s="236"/>
      <c r="V2134" s="236"/>
      <c r="W2134" s="236"/>
      <c r="X2134" s="236"/>
      <c r="Y2134" s="236"/>
      <c r="Z2134" s="236"/>
      <c r="AA2134" s="236"/>
      <c r="AB2134" s="236"/>
      <c r="AC2134" s="236"/>
      <c r="AD2134" s="236"/>
      <c r="AE2134" s="236"/>
      <c r="AF2134" s="236"/>
      <c r="AG2134" s="236"/>
      <c r="AH2134" s="236"/>
      <c r="AI2134" s="236"/>
      <c r="AJ2134" s="236"/>
      <c r="AK2134" s="236"/>
      <c r="AL2134" s="260" t="str">
        <f t="shared" si="274"/>
        <v>нет</v>
      </c>
      <c r="AM2134" s="260" t="str">
        <f t="shared" si="276"/>
        <v>нет</v>
      </c>
      <c r="AN2134" s="260">
        <f t="shared" si="273"/>
        <v>0</v>
      </c>
      <c r="AO2134" s="260" t="e">
        <f t="shared" si="275"/>
        <v>#VALUE!</v>
      </c>
    </row>
    <row r="2135" spans="1:41">
      <c r="A2135" s="264" t="e">
        <f t="shared" si="277"/>
        <v>#VALUE!</v>
      </c>
      <c r="B2135" s="243">
        <v>2132</v>
      </c>
      <c r="C2135" s="244"/>
      <c r="D2135" s="259" t="str">
        <f t="shared" si="270"/>
        <v/>
      </c>
      <c r="E2135" s="236"/>
      <c r="F2135" s="236"/>
      <c r="G2135" s="244"/>
      <c r="H2135" s="259" t="str">
        <f t="shared" si="271"/>
        <v/>
      </c>
      <c r="I2135" s="236"/>
      <c r="J2135" s="236"/>
      <c r="K2135" s="236"/>
      <c r="L2135" s="236"/>
      <c r="M2135" s="311">
        <f t="shared" si="272"/>
        <v>0</v>
      </c>
      <c r="N2135" s="236"/>
      <c r="O2135" s="236"/>
      <c r="P2135" s="236"/>
      <c r="Q2135" s="236"/>
      <c r="R2135" s="236"/>
      <c r="S2135" s="236"/>
      <c r="T2135" s="236"/>
      <c r="U2135" s="236"/>
      <c r="V2135" s="236"/>
      <c r="W2135" s="236"/>
      <c r="X2135" s="236"/>
      <c r="Y2135" s="236"/>
      <c r="Z2135" s="236"/>
      <c r="AA2135" s="236"/>
      <c r="AB2135" s="236"/>
      <c r="AC2135" s="236"/>
      <c r="AD2135" s="236"/>
      <c r="AE2135" s="236"/>
      <c r="AF2135" s="236"/>
      <c r="AG2135" s="236"/>
      <c r="AH2135" s="236"/>
      <c r="AI2135" s="236"/>
      <c r="AJ2135" s="236"/>
      <c r="AK2135" s="236"/>
      <c r="AL2135" s="260" t="str">
        <f t="shared" si="274"/>
        <v>нет</v>
      </c>
      <c r="AM2135" s="260" t="str">
        <f t="shared" si="276"/>
        <v>нет</v>
      </c>
      <c r="AN2135" s="260">
        <f t="shared" si="273"/>
        <v>0</v>
      </c>
      <c r="AO2135" s="260" t="e">
        <f t="shared" si="275"/>
        <v>#VALUE!</v>
      </c>
    </row>
    <row r="2136" spans="1:41">
      <c r="A2136" s="264" t="e">
        <f t="shared" si="277"/>
        <v>#VALUE!</v>
      </c>
      <c r="B2136" s="243">
        <v>2133</v>
      </c>
      <c r="C2136" s="244"/>
      <c r="D2136" s="259" t="str">
        <f t="shared" si="270"/>
        <v/>
      </c>
      <c r="E2136" s="236"/>
      <c r="F2136" s="236"/>
      <c r="G2136" s="244"/>
      <c r="H2136" s="259" t="str">
        <f t="shared" si="271"/>
        <v/>
      </c>
      <c r="I2136" s="236"/>
      <c r="J2136" s="236"/>
      <c r="K2136" s="236"/>
      <c r="L2136" s="236"/>
      <c r="M2136" s="311">
        <f t="shared" si="272"/>
        <v>0</v>
      </c>
      <c r="N2136" s="236"/>
      <c r="O2136" s="236"/>
      <c r="P2136" s="236"/>
      <c r="Q2136" s="236"/>
      <c r="R2136" s="236"/>
      <c r="S2136" s="236"/>
      <c r="T2136" s="236"/>
      <c r="U2136" s="236"/>
      <c r="V2136" s="236"/>
      <c r="W2136" s="236"/>
      <c r="X2136" s="236"/>
      <c r="Y2136" s="236"/>
      <c r="Z2136" s="236"/>
      <c r="AA2136" s="236"/>
      <c r="AB2136" s="236"/>
      <c r="AC2136" s="236"/>
      <c r="AD2136" s="236"/>
      <c r="AE2136" s="236"/>
      <c r="AF2136" s="236"/>
      <c r="AG2136" s="236"/>
      <c r="AH2136" s="236"/>
      <c r="AI2136" s="236"/>
      <c r="AJ2136" s="236"/>
      <c r="AK2136" s="236"/>
      <c r="AL2136" s="260" t="str">
        <f t="shared" si="274"/>
        <v>нет</v>
      </c>
      <c r="AM2136" s="260" t="str">
        <f t="shared" si="276"/>
        <v>нет</v>
      </c>
      <c r="AN2136" s="260">
        <f t="shared" si="273"/>
        <v>0</v>
      </c>
      <c r="AO2136" s="260" t="e">
        <f t="shared" si="275"/>
        <v>#VALUE!</v>
      </c>
    </row>
    <row r="2137" spans="1:41">
      <c r="A2137" s="264" t="e">
        <f t="shared" si="277"/>
        <v>#VALUE!</v>
      </c>
      <c r="B2137" s="243">
        <v>2134</v>
      </c>
      <c r="C2137" s="244"/>
      <c r="D2137" s="259" t="str">
        <f t="shared" si="270"/>
        <v/>
      </c>
      <c r="E2137" s="236"/>
      <c r="F2137" s="236"/>
      <c r="G2137" s="244"/>
      <c r="H2137" s="259" t="str">
        <f t="shared" si="271"/>
        <v/>
      </c>
      <c r="I2137" s="236"/>
      <c r="J2137" s="236"/>
      <c r="K2137" s="236"/>
      <c r="L2137" s="236"/>
      <c r="M2137" s="311">
        <f t="shared" si="272"/>
        <v>0</v>
      </c>
      <c r="N2137" s="236"/>
      <c r="O2137" s="236"/>
      <c r="P2137" s="236"/>
      <c r="Q2137" s="236"/>
      <c r="R2137" s="236"/>
      <c r="S2137" s="236"/>
      <c r="T2137" s="236"/>
      <c r="U2137" s="236"/>
      <c r="V2137" s="236"/>
      <c r="W2137" s="236"/>
      <c r="X2137" s="236"/>
      <c r="Y2137" s="236"/>
      <c r="Z2137" s="236"/>
      <c r="AA2137" s="236"/>
      <c r="AB2137" s="236"/>
      <c r="AC2137" s="236"/>
      <c r="AD2137" s="236"/>
      <c r="AE2137" s="236"/>
      <c r="AF2137" s="236"/>
      <c r="AG2137" s="236"/>
      <c r="AH2137" s="236"/>
      <c r="AI2137" s="236"/>
      <c r="AJ2137" s="236"/>
      <c r="AK2137" s="236"/>
      <c r="AL2137" s="260" t="str">
        <f t="shared" si="274"/>
        <v>нет</v>
      </c>
      <c r="AM2137" s="260" t="str">
        <f t="shared" si="276"/>
        <v>нет</v>
      </c>
      <c r="AN2137" s="260">
        <f t="shared" si="273"/>
        <v>0</v>
      </c>
      <c r="AO2137" s="260" t="e">
        <f t="shared" si="275"/>
        <v>#VALUE!</v>
      </c>
    </row>
    <row r="2138" spans="1:41">
      <c r="A2138" s="264" t="e">
        <f t="shared" si="277"/>
        <v>#VALUE!</v>
      </c>
      <c r="B2138" s="243">
        <v>2135</v>
      </c>
      <c r="C2138" s="244"/>
      <c r="D2138" s="259" t="str">
        <f t="shared" si="270"/>
        <v/>
      </c>
      <c r="E2138" s="236"/>
      <c r="F2138" s="236"/>
      <c r="G2138" s="244"/>
      <c r="H2138" s="259" t="str">
        <f t="shared" si="271"/>
        <v/>
      </c>
      <c r="I2138" s="236"/>
      <c r="J2138" s="236"/>
      <c r="K2138" s="236"/>
      <c r="L2138" s="236"/>
      <c r="M2138" s="311">
        <f t="shared" si="272"/>
        <v>0</v>
      </c>
      <c r="N2138" s="236"/>
      <c r="O2138" s="236"/>
      <c r="P2138" s="236"/>
      <c r="Q2138" s="236"/>
      <c r="R2138" s="236"/>
      <c r="S2138" s="236"/>
      <c r="T2138" s="236"/>
      <c r="U2138" s="236"/>
      <c r="V2138" s="236"/>
      <c r="W2138" s="236"/>
      <c r="X2138" s="236"/>
      <c r="Y2138" s="236"/>
      <c r="Z2138" s="236"/>
      <c r="AA2138" s="236"/>
      <c r="AB2138" s="236"/>
      <c r="AC2138" s="236"/>
      <c r="AD2138" s="236"/>
      <c r="AE2138" s="236"/>
      <c r="AF2138" s="236"/>
      <c r="AG2138" s="236"/>
      <c r="AH2138" s="236"/>
      <c r="AI2138" s="236"/>
      <c r="AJ2138" s="236"/>
      <c r="AK2138" s="236"/>
      <c r="AL2138" s="260" t="str">
        <f t="shared" si="274"/>
        <v>нет</v>
      </c>
      <c r="AM2138" s="260" t="str">
        <f t="shared" si="276"/>
        <v>нет</v>
      </c>
      <c r="AN2138" s="260">
        <f t="shared" si="273"/>
        <v>0</v>
      </c>
      <c r="AO2138" s="260" t="e">
        <f t="shared" si="275"/>
        <v>#VALUE!</v>
      </c>
    </row>
    <row r="2139" spans="1:41">
      <c r="A2139" s="264" t="e">
        <f t="shared" si="277"/>
        <v>#VALUE!</v>
      </c>
      <c r="B2139" s="243">
        <v>2136</v>
      </c>
      <c r="C2139" s="244"/>
      <c r="D2139" s="259" t="str">
        <f t="shared" si="270"/>
        <v/>
      </c>
      <c r="E2139" s="236"/>
      <c r="F2139" s="236"/>
      <c r="G2139" s="244"/>
      <c r="H2139" s="259" t="str">
        <f t="shared" si="271"/>
        <v/>
      </c>
      <c r="I2139" s="236"/>
      <c r="J2139" s="236"/>
      <c r="K2139" s="236"/>
      <c r="L2139" s="236"/>
      <c r="M2139" s="311">
        <f t="shared" si="272"/>
        <v>0</v>
      </c>
      <c r="N2139" s="236"/>
      <c r="O2139" s="236"/>
      <c r="P2139" s="236"/>
      <c r="Q2139" s="236"/>
      <c r="R2139" s="236"/>
      <c r="S2139" s="236"/>
      <c r="T2139" s="236"/>
      <c r="U2139" s="236"/>
      <c r="V2139" s="236"/>
      <c r="W2139" s="236"/>
      <c r="X2139" s="236"/>
      <c r="Y2139" s="236"/>
      <c r="Z2139" s="236"/>
      <c r="AA2139" s="236"/>
      <c r="AB2139" s="236"/>
      <c r="AC2139" s="236"/>
      <c r="AD2139" s="236"/>
      <c r="AE2139" s="236"/>
      <c r="AF2139" s="236"/>
      <c r="AG2139" s="236"/>
      <c r="AH2139" s="236"/>
      <c r="AI2139" s="236"/>
      <c r="AJ2139" s="236"/>
      <c r="AK2139" s="236"/>
      <c r="AL2139" s="260" t="str">
        <f t="shared" si="274"/>
        <v>нет</v>
      </c>
      <c r="AM2139" s="260" t="str">
        <f t="shared" si="276"/>
        <v>нет</v>
      </c>
      <c r="AN2139" s="260">
        <f t="shared" si="273"/>
        <v>0</v>
      </c>
      <c r="AO2139" s="260" t="e">
        <f t="shared" si="275"/>
        <v>#VALUE!</v>
      </c>
    </row>
    <row r="2140" spans="1:41">
      <c r="A2140" s="264" t="e">
        <f t="shared" si="277"/>
        <v>#VALUE!</v>
      </c>
      <c r="B2140" s="243">
        <v>2137</v>
      </c>
      <c r="C2140" s="244"/>
      <c r="D2140" s="259" t="str">
        <f t="shared" si="270"/>
        <v/>
      </c>
      <c r="E2140" s="236"/>
      <c r="F2140" s="236"/>
      <c r="G2140" s="244"/>
      <c r="H2140" s="259" t="str">
        <f t="shared" si="271"/>
        <v/>
      </c>
      <c r="I2140" s="236"/>
      <c r="J2140" s="236"/>
      <c r="K2140" s="236"/>
      <c r="L2140" s="236"/>
      <c r="M2140" s="311">
        <f t="shared" si="272"/>
        <v>0</v>
      </c>
      <c r="N2140" s="236"/>
      <c r="O2140" s="236"/>
      <c r="P2140" s="236"/>
      <c r="Q2140" s="236"/>
      <c r="R2140" s="236"/>
      <c r="S2140" s="236"/>
      <c r="T2140" s="236"/>
      <c r="U2140" s="236"/>
      <c r="V2140" s="236"/>
      <c r="W2140" s="236"/>
      <c r="X2140" s="236"/>
      <c r="Y2140" s="236"/>
      <c r="Z2140" s="236"/>
      <c r="AA2140" s="236"/>
      <c r="AB2140" s="236"/>
      <c r="AC2140" s="236"/>
      <c r="AD2140" s="236"/>
      <c r="AE2140" s="236"/>
      <c r="AF2140" s="236"/>
      <c r="AG2140" s="236"/>
      <c r="AH2140" s="236"/>
      <c r="AI2140" s="236"/>
      <c r="AJ2140" s="236"/>
      <c r="AK2140" s="236"/>
      <c r="AL2140" s="260" t="str">
        <f t="shared" si="274"/>
        <v>нет</v>
      </c>
      <c r="AM2140" s="260" t="str">
        <f t="shared" si="276"/>
        <v>нет</v>
      </c>
      <c r="AN2140" s="260">
        <f t="shared" si="273"/>
        <v>0</v>
      </c>
      <c r="AO2140" s="260" t="e">
        <f t="shared" si="275"/>
        <v>#VALUE!</v>
      </c>
    </row>
    <row r="2141" spans="1:41">
      <c r="A2141" s="264" t="e">
        <f t="shared" si="277"/>
        <v>#VALUE!</v>
      </c>
      <c r="B2141" s="243">
        <v>2138</v>
      </c>
      <c r="C2141" s="244"/>
      <c r="D2141" s="259" t="str">
        <f t="shared" si="270"/>
        <v/>
      </c>
      <c r="E2141" s="236"/>
      <c r="F2141" s="236"/>
      <c r="G2141" s="244"/>
      <c r="H2141" s="259" t="str">
        <f t="shared" si="271"/>
        <v/>
      </c>
      <c r="I2141" s="236"/>
      <c r="J2141" s="236"/>
      <c r="K2141" s="236"/>
      <c r="L2141" s="236"/>
      <c r="M2141" s="311">
        <f t="shared" si="272"/>
        <v>0</v>
      </c>
      <c r="N2141" s="236"/>
      <c r="O2141" s="236"/>
      <c r="P2141" s="236"/>
      <c r="Q2141" s="236"/>
      <c r="R2141" s="236"/>
      <c r="S2141" s="236"/>
      <c r="T2141" s="236"/>
      <c r="U2141" s="236"/>
      <c r="V2141" s="236"/>
      <c r="W2141" s="236"/>
      <c r="X2141" s="236"/>
      <c r="Y2141" s="236"/>
      <c r="Z2141" s="236"/>
      <c r="AA2141" s="236"/>
      <c r="AB2141" s="236"/>
      <c r="AC2141" s="236"/>
      <c r="AD2141" s="236"/>
      <c r="AE2141" s="236"/>
      <c r="AF2141" s="236"/>
      <c r="AG2141" s="236"/>
      <c r="AH2141" s="236"/>
      <c r="AI2141" s="236"/>
      <c r="AJ2141" s="236"/>
      <c r="AK2141" s="236"/>
      <c r="AL2141" s="260" t="str">
        <f t="shared" si="274"/>
        <v>нет</v>
      </c>
      <c r="AM2141" s="260" t="str">
        <f t="shared" si="276"/>
        <v>нет</v>
      </c>
      <c r="AN2141" s="260">
        <f t="shared" si="273"/>
        <v>0</v>
      </c>
      <c r="AO2141" s="260" t="e">
        <f t="shared" si="275"/>
        <v>#VALUE!</v>
      </c>
    </row>
    <row r="2142" spans="1:41">
      <c r="A2142" s="264" t="e">
        <f t="shared" si="277"/>
        <v>#VALUE!</v>
      </c>
      <c r="B2142" s="243">
        <v>2139</v>
      </c>
      <c r="C2142" s="244"/>
      <c r="D2142" s="259" t="str">
        <f t="shared" si="270"/>
        <v/>
      </c>
      <c r="E2142" s="236"/>
      <c r="F2142" s="236"/>
      <c r="G2142" s="244"/>
      <c r="H2142" s="259" t="str">
        <f t="shared" si="271"/>
        <v/>
      </c>
      <c r="I2142" s="236"/>
      <c r="J2142" s="236"/>
      <c r="K2142" s="236"/>
      <c r="L2142" s="236"/>
      <c r="M2142" s="311">
        <f t="shared" si="272"/>
        <v>0</v>
      </c>
      <c r="N2142" s="236"/>
      <c r="O2142" s="236"/>
      <c r="P2142" s="236"/>
      <c r="Q2142" s="236"/>
      <c r="R2142" s="236"/>
      <c r="S2142" s="236"/>
      <c r="T2142" s="236"/>
      <c r="U2142" s="236"/>
      <c r="V2142" s="236"/>
      <c r="W2142" s="236"/>
      <c r="X2142" s="236"/>
      <c r="Y2142" s="236"/>
      <c r="Z2142" s="236"/>
      <c r="AA2142" s="236"/>
      <c r="AB2142" s="236"/>
      <c r="AC2142" s="236"/>
      <c r="AD2142" s="236"/>
      <c r="AE2142" s="236"/>
      <c r="AF2142" s="236"/>
      <c r="AG2142" s="236"/>
      <c r="AH2142" s="236"/>
      <c r="AI2142" s="236"/>
      <c r="AJ2142" s="236"/>
      <c r="AK2142" s="236"/>
      <c r="AL2142" s="260" t="str">
        <f t="shared" si="274"/>
        <v>нет</v>
      </c>
      <c r="AM2142" s="260" t="str">
        <f t="shared" si="276"/>
        <v>нет</v>
      </c>
      <c r="AN2142" s="260">
        <f t="shared" si="273"/>
        <v>0</v>
      </c>
      <c r="AO2142" s="260" t="e">
        <f t="shared" si="275"/>
        <v>#VALUE!</v>
      </c>
    </row>
    <row r="2143" spans="1:41">
      <c r="A2143" s="264" t="e">
        <f t="shared" si="277"/>
        <v>#VALUE!</v>
      </c>
      <c r="B2143" s="243">
        <v>2140</v>
      </c>
      <c r="C2143" s="244"/>
      <c r="D2143" s="259" t="str">
        <f t="shared" si="270"/>
        <v/>
      </c>
      <c r="E2143" s="236"/>
      <c r="F2143" s="236"/>
      <c r="G2143" s="244"/>
      <c r="H2143" s="259" t="str">
        <f t="shared" si="271"/>
        <v/>
      </c>
      <c r="I2143" s="236"/>
      <c r="J2143" s="236"/>
      <c r="K2143" s="236"/>
      <c r="L2143" s="236"/>
      <c r="M2143" s="311">
        <f t="shared" si="272"/>
        <v>0</v>
      </c>
      <c r="N2143" s="236"/>
      <c r="O2143" s="236"/>
      <c r="P2143" s="236"/>
      <c r="Q2143" s="236"/>
      <c r="R2143" s="236"/>
      <c r="S2143" s="236"/>
      <c r="T2143" s="236"/>
      <c r="U2143" s="236"/>
      <c r="V2143" s="236"/>
      <c r="W2143" s="236"/>
      <c r="X2143" s="236"/>
      <c r="Y2143" s="236"/>
      <c r="Z2143" s="236"/>
      <c r="AA2143" s="236"/>
      <c r="AB2143" s="236"/>
      <c r="AC2143" s="236"/>
      <c r="AD2143" s="236"/>
      <c r="AE2143" s="236"/>
      <c r="AF2143" s="236"/>
      <c r="AG2143" s="236"/>
      <c r="AH2143" s="236"/>
      <c r="AI2143" s="236"/>
      <c r="AJ2143" s="236"/>
      <c r="AK2143" s="236"/>
      <c r="AL2143" s="260" t="str">
        <f t="shared" si="274"/>
        <v>нет</v>
      </c>
      <c r="AM2143" s="260" t="str">
        <f t="shared" si="276"/>
        <v>нет</v>
      </c>
      <c r="AN2143" s="260">
        <f t="shared" si="273"/>
        <v>0</v>
      </c>
      <c r="AO2143" s="260" t="e">
        <f t="shared" si="275"/>
        <v>#VALUE!</v>
      </c>
    </row>
    <row r="2144" spans="1:41">
      <c r="A2144" s="264" t="e">
        <f t="shared" si="277"/>
        <v>#VALUE!</v>
      </c>
      <c r="B2144" s="243">
        <v>2141</v>
      </c>
      <c r="C2144" s="244"/>
      <c r="D2144" s="259" t="str">
        <f t="shared" si="270"/>
        <v/>
      </c>
      <c r="E2144" s="236"/>
      <c r="F2144" s="236"/>
      <c r="G2144" s="244"/>
      <c r="H2144" s="259" t="str">
        <f t="shared" si="271"/>
        <v/>
      </c>
      <c r="I2144" s="236"/>
      <c r="J2144" s="236"/>
      <c r="K2144" s="236"/>
      <c r="L2144" s="236"/>
      <c r="M2144" s="311">
        <f t="shared" si="272"/>
        <v>0</v>
      </c>
      <c r="N2144" s="236"/>
      <c r="O2144" s="236"/>
      <c r="P2144" s="236"/>
      <c r="Q2144" s="236"/>
      <c r="R2144" s="236"/>
      <c r="S2144" s="236"/>
      <c r="T2144" s="236"/>
      <c r="U2144" s="236"/>
      <c r="V2144" s="236"/>
      <c r="W2144" s="236"/>
      <c r="X2144" s="236"/>
      <c r="Y2144" s="236"/>
      <c r="Z2144" s="236"/>
      <c r="AA2144" s="236"/>
      <c r="AB2144" s="236"/>
      <c r="AC2144" s="236"/>
      <c r="AD2144" s="236"/>
      <c r="AE2144" s="236"/>
      <c r="AF2144" s="236"/>
      <c r="AG2144" s="236"/>
      <c r="AH2144" s="236"/>
      <c r="AI2144" s="236"/>
      <c r="AJ2144" s="236"/>
      <c r="AK2144" s="236"/>
      <c r="AL2144" s="260" t="str">
        <f t="shared" si="274"/>
        <v>нет</v>
      </c>
      <c r="AM2144" s="260" t="str">
        <f t="shared" si="276"/>
        <v>нет</v>
      </c>
      <c r="AN2144" s="260">
        <f t="shared" si="273"/>
        <v>0</v>
      </c>
      <c r="AO2144" s="260" t="e">
        <f t="shared" si="275"/>
        <v>#VALUE!</v>
      </c>
    </row>
    <row r="2145" spans="1:41">
      <c r="A2145" s="264" t="e">
        <f t="shared" si="277"/>
        <v>#VALUE!</v>
      </c>
      <c r="B2145" s="243">
        <v>2142</v>
      </c>
      <c r="C2145" s="244"/>
      <c r="D2145" s="259" t="str">
        <f t="shared" si="270"/>
        <v/>
      </c>
      <c r="E2145" s="236"/>
      <c r="F2145" s="236"/>
      <c r="G2145" s="244"/>
      <c r="H2145" s="259" t="str">
        <f t="shared" si="271"/>
        <v/>
      </c>
      <c r="I2145" s="236"/>
      <c r="J2145" s="236"/>
      <c r="K2145" s="236"/>
      <c r="L2145" s="236"/>
      <c r="M2145" s="311">
        <f t="shared" si="272"/>
        <v>0</v>
      </c>
      <c r="N2145" s="236"/>
      <c r="O2145" s="236"/>
      <c r="P2145" s="236"/>
      <c r="Q2145" s="236"/>
      <c r="R2145" s="236"/>
      <c r="S2145" s="236"/>
      <c r="T2145" s="236"/>
      <c r="U2145" s="236"/>
      <c r="V2145" s="236"/>
      <c r="W2145" s="236"/>
      <c r="X2145" s="236"/>
      <c r="Y2145" s="236"/>
      <c r="Z2145" s="236"/>
      <c r="AA2145" s="236"/>
      <c r="AB2145" s="236"/>
      <c r="AC2145" s="236"/>
      <c r="AD2145" s="236"/>
      <c r="AE2145" s="236"/>
      <c r="AF2145" s="236"/>
      <c r="AG2145" s="236"/>
      <c r="AH2145" s="236"/>
      <c r="AI2145" s="236"/>
      <c r="AJ2145" s="236"/>
      <c r="AK2145" s="236"/>
      <c r="AL2145" s="260" t="str">
        <f t="shared" si="274"/>
        <v>нет</v>
      </c>
      <c r="AM2145" s="260" t="str">
        <f t="shared" si="276"/>
        <v>нет</v>
      </c>
      <c r="AN2145" s="260">
        <f t="shared" si="273"/>
        <v>0</v>
      </c>
      <c r="AO2145" s="260" t="e">
        <f t="shared" si="275"/>
        <v>#VALUE!</v>
      </c>
    </row>
    <row r="2146" spans="1:41">
      <c r="A2146" s="264" t="e">
        <f t="shared" si="277"/>
        <v>#VALUE!</v>
      </c>
      <c r="B2146" s="243">
        <v>2143</v>
      </c>
      <c r="C2146" s="244"/>
      <c r="D2146" s="259" t="str">
        <f t="shared" si="270"/>
        <v/>
      </c>
      <c r="E2146" s="236"/>
      <c r="F2146" s="236"/>
      <c r="G2146" s="244"/>
      <c r="H2146" s="259" t="str">
        <f t="shared" si="271"/>
        <v/>
      </c>
      <c r="I2146" s="236"/>
      <c r="J2146" s="236"/>
      <c r="K2146" s="236"/>
      <c r="L2146" s="236"/>
      <c r="M2146" s="311">
        <f t="shared" si="272"/>
        <v>0</v>
      </c>
      <c r="N2146" s="236"/>
      <c r="O2146" s="236"/>
      <c r="P2146" s="236"/>
      <c r="Q2146" s="236"/>
      <c r="R2146" s="236"/>
      <c r="S2146" s="236"/>
      <c r="T2146" s="236"/>
      <c r="U2146" s="236"/>
      <c r="V2146" s="236"/>
      <c r="W2146" s="236"/>
      <c r="X2146" s="236"/>
      <c r="Y2146" s="236"/>
      <c r="Z2146" s="236"/>
      <c r="AA2146" s="236"/>
      <c r="AB2146" s="236"/>
      <c r="AC2146" s="236"/>
      <c r="AD2146" s="236"/>
      <c r="AE2146" s="236"/>
      <c r="AF2146" s="236"/>
      <c r="AG2146" s="236"/>
      <c r="AH2146" s="236"/>
      <c r="AI2146" s="236"/>
      <c r="AJ2146" s="236"/>
      <c r="AK2146" s="236"/>
      <c r="AL2146" s="260" t="str">
        <f t="shared" si="274"/>
        <v>нет</v>
      </c>
      <c r="AM2146" s="260" t="str">
        <f t="shared" si="276"/>
        <v>нет</v>
      </c>
      <c r="AN2146" s="260">
        <f t="shared" si="273"/>
        <v>0</v>
      </c>
      <c r="AO2146" s="260" t="e">
        <f t="shared" si="275"/>
        <v>#VALUE!</v>
      </c>
    </row>
    <row r="2147" spans="1:41">
      <c r="A2147" s="264" t="e">
        <f t="shared" si="277"/>
        <v>#VALUE!</v>
      </c>
      <c r="B2147" s="243">
        <v>2144</v>
      </c>
      <c r="C2147" s="244"/>
      <c r="D2147" s="259" t="str">
        <f t="shared" si="270"/>
        <v/>
      </c>
      <c r="E2147" s="236"/>
      <c r="F2147" s="236"/>
      <c r="G2147" s="244"/>
      <c r="H2147" s="259" t="str">
        <f t="shared" si="271"/>
        <v/>
      </c>
      <c r="I2147" s="236"/>
      <c r="J2147" s="236"/>
      <c r="K2147" s="236"/>
      <c r="L2147" s="236"/>
      <c r="M2147" s="311">
        <f t="shared" si="272"/>
        <v>0</v>
      </c>
      <c r="N2147" s="236"/>
      <c r="O2147" s="236"/>
      <c r="P2147" s="236"/>
      <c r="Q2147" s="236"/>
      <c r="R2147" s="236"/>
      <c r="S2147" s="236"/>
      <c r="T2147" s="236"/>
      <c r="U2147" s="236"/>
      <c r="V2147" s="236"/>
      <c r="W2147" s="236"/>
      <c r="X2147" s="236"/>
      <c r="Y2147" s="236"/>
      <c r="Z2147" s="236"/>
      <c r="AA2147" s="236"/>
      <c r="AB2147" s="236"/>
      <c r="AC2147" s="236"/>
      <c r="AD2147" s="236"/>
      <c r="AE2147" s="236"/>
      <c r="AF2147" s="236"/>
      <c r="AG2147" s="236"/>
      <c r="AH2147" s="236"/>
      <c r="AI2147" s="236"/>
      <c r="AJ2147" s="236"/>
      <c r="AK2147" s="236"/>
      <c r="AL2147" s="260" t="str">
        <f t="shared" si="274"/>
        <v>нет</v>
      </c>
      <c r="AM2147" s="260" t="str">
        <f t="shared" si="276"/>
        <v>нет</v>
      </c>
      <c r="AN2147" s="260">
        <f t="shared" si="273"/>
        <v>0</v>
      </c>
      <c r="AO2147" s="260" t="e">
        <f t="shared" si="275"/>
        <v>#VALUE!</v>
      </c>
    </row>
    <row r="2148" spans="1:41">
      <c r="A2148" s="264" t="e">
        <f t="shared" si="277"/>
        <v>#VALUE!</v>
      </c>
      <c r="B2148" s="243">
        <v>2145</v>
      </c>
      <c r="C2148" s="244"/>
      <c r="D2148" s="259" t="str">
        <f t="shared" si="270"/>
        <v/>
      </c>
      <c r="E2148" s="236"/>
      <c r="F2148" s="236"/>
      <c r="G2148" s="244"/>
      <c r="H2148" s="259" t="str">
        <f t="shared" si="271"/>
        <v/>
      </c>
      <c r="I2148" s="236"/>
      <c r="J2148" s="236"/>
      <c r="K2148" s="236"/>
      <c r="L2148" s="236"/>
      <c r="M2148" s="311">
        <f t="shared" si="272"/>
        <v>0</v>
      </c>
      <c r="N2148" s="236"/>
      <c r="O2148" s="236"/>
      <c r="P2148" s="236"/>
      <c r="Q2148" s="236"/>
      <c r="R2148" s="236"/>
      <c r="S2148" s="236"/>
      <c r="T2148" s="236"/>
      <c r="U2148" s="236"/>
      <c r="V2148" s="236"/>
      <c r="W2148" s="236"/>
      <c r="X2148" s="236"/>
      <c r="Y2148" s="236"/>
      <c r="Z2148" s="236"/>
      <c r="AA2148" s="236"/>
      <c r="AB2148" s="236"/>
      <c r="AC2148" s="236"/>
      <c r="AD2148" s="236"/>
      <c r="AE2148" s="236"/>
      <c r="AF2148" s="236"/>
      <c r="AG2148" s="236"/>
      <c r="AH2148" s="236"/>
      <c r="AI2148" s="236"/>
      <c r="AJ2148" s="236"/>
      <c r="AK2148" s="236"/>
      <c r="AL2148" s="260" t="str">
        <f t="shared" si="274"/>
        <v>нет</v>
      </c>
      <c r="AM2148" s="260" t="str">
        <f t="shared" si="276"/>
        <v>нет</v>
      </c>
      <c r="AN2148" s="260">
        <f t="shared" si="273"/>
        <v>0</v>
      </c>
      <c r="AO2148" s="260" t="e">
        <f t="shared" si="275"/>
        <v>#VALUE!</v>
      </c>
    </row>
    <row r="2149" spans="1:41">
      <c r="A2149" s="264" t="e">
        <f t="shared" si="277"/>
        <v>#VALUE!</v>
      </c>
      <c r="B2149" s="243">
        <v>2146</v>
      </c>
      <c r="C2149" s="244"/>
      <c r="D2149" s="259" t="str">
        <f t="shared" si="270"/>
        <v/>
      </c>
      <c r="E2149" s="236"/>
      <c r="F2149" s="236"/>
      <c r="G2149" s="244"/>
      <c r="H2149" s="259" t="str">
        <f t="shared" si="271"/>
        <v/>
      </c>
      <c r="I2149" s="236"/>
      <c r="J2149" s="236"/>
      <c r="K2149" s="236"/>
      <c r="L2149" s="236"/>
      <c r="M2149" s="311">
        <f t="shared" si="272"/>
        <v>0</v>
      </c>
      <c r="N2149" s="236"/>
      <c r="O2149" s="236"/>
      <c r="P2149" s="236"/>
      <c r="Q2149" s="236"/>
      <c r="R2149" s="236"/>
      <c r="S2149" s="236"/>
      <c r="T2149" s="236"/>
      <c r="U2149" s="236"/>
      <c r="V2149" s="236"/>
      <c r="W2149" s="236"/>
      <c r="X2149" s="236"/>
      <c r="Y2149" s="236"/>
      <c r="Z2149" s="236"/>
      <c r="AA2149" s="236"/>
      <c r="AB2149" s="236"/>
      <c r="AC2149" s="236"/>
      <c r="AD2149" s="236"/>
      <c r="AE2149" s="236"/>
      <c r="AF2149" s="236"/>
      <c r="AG2149" s="236"/>
      <c r="AH2149" s="236"/>
      <c r="AI2149" s="236"/>
      <c r="AJ2149" s="236"/>
      <c r="AK2149" s="236"/>
      <c r="AL2149" s="260" t="str">
        <f t="shared" si="274"/>
        <v>нет</v>
      </c>
      <c r="AM2149" s="260" t="str">
        <f t="shared" si="276"/>
        <v>нет</v>
      </c>
      <c r="AN2149" s="260">
        <f t="shared" si="273"/>
        <v>0</v>
      </c>
      <c r="AO2149" s="260" t="e">
        <f t="shared" si="275"/>
        <v>#VALUE!</v>
      </c>
    </row>
    <row r="2150" spans="1:41">
      <c r="A2150" s="264" t="e">
        <f t="shared" si="277"/>
        <v>#VALUE!</v>
      </c>
      <c r="B2150" s="243">
        <v>2147</v>
      </c>
      <c r="C2150" s="244"/>
      <c r="D2150" s="259" t="str">
        <f t="shared" si="270"/>
        <v/>
      </c>
      <c r="E2150" s="236"/>
      <c r="F2150" s="236"/>
      <c r="G2150" s="244"/>
      <c r="H2150" s="259" t="str">
        <f t="shared" si="271"/>
        <v/>
      </c>
      <c r="I2150" s="236"/>
      <c r="J2150" s="236"/>
      <c r="K2150" s="236"/>
      <c r="L2150" s="236"/>
      <c r="M2150" s="311">
        <f t="shared" si="272"/>
        <v>0</v>
      </c>
      <c r="N2150" s="236"/>
      <c r="O2150" s="236"/>
      <c r="P2150" s="236"/>
      <c r="Q2150" s="236"/>
      <c r="R2150" s="236"/>
      <c r="S2150" s="236"/>
      <c r="T2150" s="236"/>
      <c r="U2150" s="236"/>
      <c r="V2150" s="236"/>
      <c r="W2150" s="236"/>
      <c r="X2150" s="236"/>
      <c r="Y2150" s="236"/>
      <c r="Z2150" s="236"/>
      <c r="AA2150" s="236"/>
      <c r="AB2150" s="236"/>
      <c r="AC2150" s="236"/>
      <c r="AD2150" s="236"/>
      <c r="AE2150" s="236"/>
      <c r="AF2150" s="236"/>
      <c r="AG2150" s="236"/>
      <c r="AH2150" s="236"/>
      <c r="AI2150" s="236"/>
      <c r="AJ2150" s="236"/>
      <c r="AK2150" s="236"/>
      <c r="AL2150" s="260" t="str">
        <f t="shared" si="274"/>
        <v>нет</v>
      </c>
      <c r="AM2150" s="260" t="str">
        <f t="shared" si="276"/>
        <v>нет</v>
      </c>
      <c r="AN2150" s="260">
        <f t="shared" si="273"/>
        <v>0</v>
      </c>
      <c r="AO2150" s="260" t="e">
        <f t="shared" si="275"/>
        <v>#VALUE!</v>
      </c>
    </row>
    <row r="2151" spans="1:41">
      <c r="A2151" s="264" t="e">
        <f t="shared" si="277"/>
        <v>#VALUE!</v>
      </c>
      <c r="B2151" s="243">
        <v>2148</v>
      </c>
      <c r="C2151" s="244"/>
      <c r="D2151" s="259" t="str">
        <f t="shared" si="270"/>
        <v/>
      </c>
      <c r="E2151" s="236"/>
      <c r="F2151" s="236"/>
      <c r="G2151" s="244"/>
      <c r="H2151" s="259" t="str">
        <f t="shared" si="271"/>
        <v/>
      </c>
      <c r="I2151" s="236"/>
      <c r="J2151" s="236"/>
      <c r="K2151" s="236"/>
      <c r="L2151" s="236"/>
      <c r="M2151" s="311">
        <f t="shared" si="272"/>
        <v>0</v>
      </c>
      <c r="N2151" s="236"/>
      <c r="O2151" s="236"/>
      <c r="P2151" s="236"/>
      <c r="Q2151" s="236"/>
      <c r="R2151" s="236"/>
      <c r="S2151" s="236"/>
      <c r="T2151" s="236"/>
      <c r="U2151" s="236"/>
      <c r="V2151" s="236"/>
      <c r="W2151" s="236"/>
      <c r="X2151" s="236"/>
      <c r="Y2151" s="236"/>
      <c r="Z2151" s="236"/>
      <c r="AA2151" s="236"/>
      <c r="AB2151" s="236"/>
      <c r="AC2151" s="236"/>
      <c r="AD2151" s="236"/>
      <c r="AE2151" s="236"/>
      <c r="AF2151" s="236"/>
      <c r="AG2151" s="236"/>
      <c r="AH2151" s="236"/>
      <c r="AI2151" s="236"/>
      <c r="AJ2151" s="236"/>
      <c r="AK2151" s="236"/>
      <c r="AL2151" s="260" t="str">
        <f t="shared" si="274"/>
        <v>нет</v>
      </c>
      <c r="AM2151" s="260" t="str">
        <f t="shared" si="276"/>
        <v>нет</v>
      </c>
      <c r="AN2151" s="260">
        <f t="shared" si="273"/>
        <v>0</v>
      </c>
      <c r="AO2151" s="260" t="e">
        <f t="shared" si="275"/>
        <v>#VALUE!</v>
      </c>
    </row>
    <row r="2152" spans="1:41">
      <c r="A2152" s="264" t="e">
        <f t="shared" si="277"/>
        <v>#VALUE!</v>
      </c>
      <c r="B2152" s="243">
        <v>2149</v>
      </c>
      <c r="C2152" s="244"/>
      <c r="D2152" s="259" t="str">
        <f t="shared" si="270"/>
        <v/>
      </c>
      <c r="E2152" s="236"/>
      <c r="F2152" s="236"/>
      <c r="G2152" s="244"/>
      <c r="H2152" s="259" t="str">
        <f t="shared" si="271"/>
        <v/>
      </c>
      <c r="I2152" s="236"/>
      <c r="J2152" s="236"/>
      <c r="K2152" s="236"/>
      <c r="L2152" s="236"/>
      <c r="M2152" s="311">
        <f t="shared" si="272"/>
        <v>0</v>
      </c>
      <c r="N2152" s="236"/>
      <c r="O2152" s="236"/>
      <c r="P2152" s="236"/>
      <c r="Q2152" s="236"/>
      <c r="R2152" s="236"/>
      <c r="S2152" s="236"/>
      <c r="T2152" s="236"/>
      <c r="U2152" s="236"/>
      <c r="V2152" s="236"/>
      <c r="W2152" s="236"/>
      <c r="X2152" s="236"/>
      <c r="Y2152" s="236"/>
      <c r="Z2152" s="236"/>
      <c r="AA2152" s="236"/>
      <c r="AB2152" s="236"/>
      <c r="AC2152" s="236"/>
      <c r="AD2152" s="236"/>
      <c r="AE2152" s="236"/>
      <c r="AF2152" s="236"/>
      <c r="AG2152" s="236"/>
      <c r="AH2152" s="236"/>
      <c r="AI2152" s="236"/>
      <c r="AJ2152" s="236"/>
      <c r="AK2152" s="236"/>
      <c r="AL2152" s="260" t="str">
        <f t="shared" si="274"/>
        <v>нет</v>
      </c>
      <c r="AM2152" s="260" t="str">
        <f t="shared" si="276"/>
        <v>нет</v>
      </c>
      <c r="AN2152" s="260">
        <f t="shared" si="273"/>
        <v>0</v>
      </c>
      <c r="AO2152" s="260" t="e">
        <f t="shared" si="275"/>
        <v>#VALUE!</v>
      </c>
    </row>
    <row r="2153" spans="1:41">
      <c r="A2153" s="264" t="e">
        <f t="shared" si="277"/>
        <v>#VALUE!</v>
      </c>
      <c r="B2153" s="243">
        <v>2150</v>
      </c>
      <c r="C2153" s="244"/>
      <c r="D2153" s="259" t="str">
        <f t="shared" si="270"/>
        <v/>
      </c>
      <c r="E2153" s="236"/>
      <c r="F2153" s="236"/>
      <c r="G2153" s="244"/>
      <c r="H2153" s="259" t="str">
        <f t="shared" si="271"/>
        <v/>
      </c>
      <c r="I2153" s="236"/>
      <c r="J2153" s="236"/>
      <c r="K2153" s="236"/>
      <c r="L2153" s="236"/>
      <c r="M2153" s="311">
        <f t="shared" si="272"/>
        <v>0</v>
      </c>
      <c r="N2153" s="236"/>
      <c r="O2153" s="236"/>
      <c r="P2153" s="236"/>
      <c r="Q2153" s="236"/>
      <c r="R2153" s="236"/>
      <c r="S2153" s="236"/>
      <c r="T2153" s="236"/>
      <c r="U2153" s="236"/>
      <c r="V2153" s="236"/>
      <c r="W2153" s="236"/>
      <c r="X2153" s="236"/>
      <c r="Y2153" s="236"/>
      <c r="Z2153" s="236"/>
      <c r="AA2153" s="236"/>
      <c r="AB2153" s="236"/>
      <c r="AC2153" s="236"/>
      <c r="AD2153" s="236"/>
      <c r="AE2153" s="236"/>
      <c r="AF2153" s="236"/>
      <c r="AG2153" s="236"/>
      <c r="AH2153" s="236"/>
      <c r="AI2153" s="236"/>
      <c r="AJ2153" s="236"/>
      <c r="AK2153" s="236"/>
      <c r="AL2153" s="260" t="str">
        <f t="shared" si="274"/>
        <v>нет</v>
      </c>
      <c r="AM2153" s="260" t="str">
        <f t="shared" si="276"/>
        <v>нет</v>
      </c>
      <c r="AN2153" s="260">
        <f t="shared" si="273"/>
        <v>0</v>
      </c>
      <c r="AO2153" s="260" t="e">
        <f t="shared" si="275"/>
        <v>#VALUE!</v>
      </c>
    </row>
    <row r="2154" spans="1:41">
      <c r="A2154" s="264" t="e">
        <f t="shared" si="277"/>
        <v>#VALUE!</v>
      </c>
      <c r="B2154" s="243">
        <v>2151</v>
      </c>
      <c r="C2154" s="244"/>
      <c r="D2154" s="259" t="str">
        <f t="shared" si="270"/>
        <v/>
      </c>
      <c r="E2154" s="236"/>
      <c r="F2154" s="236"/>
      <c r="G2154" s="244"/>
      <c r="H2154" s="259" t="str">
        <f t="shared" si="271"/>
        <v/>
      </c>
      <c r="I2154" s="236"/>
      <c r="J2154" s="236"/>
      <c r="K2154" s="236"/>
      <c r="L2154" s="236"/>
      <c r="M2154" s="311">
        <f t="shared" si="272"/>
        <v>0</v>
      </c>
      <c r="N2154" s="236"/>
      <c r="O2154" s="236"/>
      <c r="P2154" s="236"/>
      <c r="Q2154" s="236"/>
      <c r="R2154" s="236"/>
      <c r="S2154" s="236"/>
      <c r="T2154" s="236"/>
      <c r="U2154" s="236"/>
      <c r="V2154" s="236"/>
      <c r="W2154" s="236"/>
      <c r="X2154" s="236"/>
      <c r="Y2154" s="236"/>
      <c r="Z2154" s="236"/>
      <c r="AA2154" s="236"/>
      <c r="AB2154" s="236"/>
      <c r="AC2154" s="236"/>
      <c r="AD2154" s="236"/>
      <c r="AE2154" s="236"/>
      <c r="AF2154" s="236"/>
      <c r="AG2154" s="236"/>
      <c r="AH2154" s="236"/>
      <c r="AI2154" s="236"/>
      <c r="AJ2154" s="236"/>
      <c r="AK2154" s="236"/>
      <c r="AL2154" s="260" t="str">
        <f t="shared" si="274"/>
        <v>нет</v>
      </c>
      <c r="AM2154" s="260" t="str">
        <f t="shared" si="276"/>
        <v>нет</v>
      </c>
      <c r="AN2154" s="260">
        <f t="shared" si="273"/>
        <v>0</v>
      </c>
      <c r="AO2154" s="260" t="e">
        <f t="shared" si="275"/>
        <v>#VALUE!</v>
      </c>
    </row>
    <row r="2155" spans="1:41">
      <c r="A2155" s="264" t="e">
        <f t="shared" si="277"/>
        <v>#VALUE!</v>
      </c>
      <c r="B2155" s="243">
        <v>2152</v>
      </c>
      <c r="C2155" s="244"/>
      <c r="D2155" s="259" t="str">
        <f t="shared" si="270"/>
        <v/>
      </c>
      <c r="E2155" s="236"/>
      <c r="F2155" s="236"/>
      <c r="G2155" s="244"/>
      <c r="H2155" s="259" t="str">
        <f t="shared" si="271"/>
        <v/>
      </c>
      <c r="I2155" s="236"/>
      <c r="J2155" s="236"/>
      <c r="K2155" s="236"/>
      <c r="L2155" s="236"/>
      <c r="M2155" s="311">
        <f t="shared" si="272"/>
        <v>0</v>
      </c>
      <c r="N2155" s="236"/>
      <c r="O2155" s="236"/>
      <c r="P2155" s="236"/>
      <c r="Q2155" s="236"/>
      <c r="R2155" s="236"/>
      <c r="S2155" s="236"/>
      <c r="T2155" s="236"/>
      <c r="U2155" s="236"/>
      <c r="V2155" s="236"/>
      <c r="W2155" s="236"/>
      <c r="X2155" s="236"/>
      <c r="Y2155" s="236"/>
      <c r="Z2155" s="236"/>
      <c r="AA2155" s="236"/>
      <c r="AB2155" s="236"/>
      <c r="AC2155" s="236"/>
      <c r="AD2155" s="236"/>
      <c r="AE2155" s="236"/>
      <c r="AF2155" s="236"/>
      <c r="AG2155" s="236"/>
      <c r="AH2155" s="236"/>
      <c r="AI2155" s="236"/>
      <c r="AJ2155" s="236"/>
      <c r="AK2155" s="236"/>
      <c r="AL2155" s="260" t="str">
        <f t="shared" si="274"/>
        <v>нет</v>
      </c>
      <c r="AM2155" s="260" t="str">
        <f t="shared" si="276"/>
        <v>нет</v>
      </c>
      <c r="AN2155" s="260">
        <f t="shared" si="273"/>
        <v>0</v>
      </c>
      <c r="AO2155" s="260" t="e">
        <f t="shared" si="275"/>
        <v>#VALUE!</v>
      </c>
    </row>
    <row r="2156" spans="1:41">
      <c r="A2156" s="264" t="e">
        <f t="shared" si="277"/>
        <v>#VALUE!</v>
      </c>
      <c r="B2156" s="243">
        <v>2153</v>
      </c>
      <c r="C2156" s="244"/>
      <c r="D2156" s="259" t="str">
        <f t="shared" si="270"/>
        <v/>
      </c>
      <c r="E2156" s="236"/>
      <c r="F2156" s="236"/>
      <c r="G2156" s="244"/>
      <c r="H2156" s="259" t="str">
        <f t="shared" si="271"/>
        <v/>
      </c>
      <c r="I2156" s="236"/>
      <c r="J2156" s="236"/>
      <c r="K2156" s="236"/>
      <c r="L2156" s="236"/>
      <c r="M2156" s="311">
        <f t="shared" si="272"/>
        <v>0</v>
      </c>
      <c r="N2156" s="236"/>
      <c r="O2156" s="236"/>
      <c r="P2156" s="236"/>
      <c r="Q2156" s="236"/>
      <c r="R2156" s="236"/>
      <c r="S2156" s="236"/>
      <c r="T2156" s="236"/>
      <c r="U2156" s="236"/>
      <c r="V2156" s="236"/>
      <c r="W2156" s="236"/>
      <c r="X2156" s="236"/>
      <c r="Y2156" s="236"/>
      <c r="Z2156" s="236"/>
      <c r="AA2156" s="236"/>
      <c r="AB2156" s="236"/>
      <c r="AC2156" s="236"/>
      <c r="AD2156" s="236"/>
      <c r="AE2156" s="236"/>
      <c r="AF2156" s="236"/>
      <c r="AG2156" s="236"/>
      <c r="AH2156" s="236"/>
      <c r="AI2156" s="236"/>
      <c r="AJ2156" s="236"/>
      <c r="AK2156" s="236"/>
      <c r="AL2156" s="260" t="str">
        <f t="shared" si="274"/>
        <v>нет</v>
      </c>
      <c r="AM2156" s="260" t="str">
        <f t="shared" si="276"/>
        <v>нет</v>
      </c>
      <c r="AN2156" s="260">
        <f t="shared" si="273"/>
        <v>0</v>
      </c>
      <c r="AO2156" s="260" t="e">
        <f t="shared" si="275"/>
        <v>#VALUE!</v>
      </c>
    </row>
    <row r="2157" spans="1:41">
      <c r="A2157" s="264" t="e">
        <f t="shared" si="277"/>
        <v>#VALUE!</v>
      </c>
      <c r="B2157" s="243">
        <v>2154</v>
      </c>
      <c r="C2157" s="244"/>
      <c r="D2157" s="259" t="str">
        <f t="shared" si="270"/>
        <v/>
      </c>
      <c r="E2157" s="236"/>
      <c r="F2157" s="236"/>
      <c r="G2157" s="244"/>
      <c r="H2157" s="259" t="str">
        <f t="shared" si="271"/>
        <v/>
      </c>
      <c r="I2157" s="236"/>
      <c r="J2157" s="236"/>
      <c r="K2157" s="236"/>
      <c r="L2157" s="236"/>
      <c r="M2157" s="311">
        <f t="shared" si="272"/>
        <v>0</v>
      </c>
      <c r="N2157" s="236"/>
      <c r="O2157" s="236"/>
      <c r="P2157" s="236"/>
      <c r="Q2157" s="236"/>
      <c r="R2157" s="236"/>
      <c r="S2157" s="236"/>
      <c r="T2157" s="236"/>
      <c r="U2157" s="236"/>
      <c r="V2157" s="236"/>
      <c r="W2157" s="236"/>
      <c r="X2157" s="236"/>
      <c r="Y2157" s="236"/>
      <c r="Z2157" s="236"/>
      <c r="AA2157" s="236"/>
      <c r="AB2157" s="236"/>
      <c r="AC2157" s="236"/>
      <c r="AD2157" s="236"/>
      <c r="AE2157" s="236"/>
      <c r="AF2157" s="236"/>
      <c r="AG2157" s="236"/>
      <c r="AH2157" s="236"/>
      <c r="AI2157" s="236"/>
      <c r="AJ2157" s="236"/>
      <c r="AK2157" s="236"/>
      <c r="AL2157" s="260" t="str">
        <f t="shared" si="274"/>
        <v>нет</v>
      </c>
      <c r="AM2157" s="260" t="str">
        <f t="shared" si="276"/>
        <v>нет</v>
      </c>
      <c r="AN2157" s="260">
        <f t="shared" si="273"/>
        <v>0</v>
      </c>
      <c r="AO2157" s="260" t="e">
        <f t="shared" si="275"/>
        <v>#VALUE!</v>
      </c>
    </row>
    <row r="2158" spans="1:41">
      <c r="A2158" s="264" t="e">
        <f t="shared" si="277"/>
        <v>#VALUE!</v>
      </c>
      <c r="B2158" s="243">
        <v>2155</v>
      </c>
      <c r="C2158" s="244"/>
      <c r="D2158" s="259" t="str">
        <f t="shared" si="270"/>
        <v/>
      </c>
      <c r="E2158" s="236"/>
      <c r="F2158" s="236"/>
      <c r="G2158" s="244"/>
      <c r="H2158" s="259" t="str">
        <f t="shared" si="271"/>
        <v/>
      </c>
      <c r="I2158" s="236"/>
      <c r="J2158" s="236"/>
      <c r="K2158" s="236"/>
      <c r="L2158" s="236"/>
      <c r="M2158" s="311">
        <f t="shared" si="272"/>
        <v>0</v>
      </c>
      <c r="N2158" s="236"/>
      <c r="O2158" s="236"/>
      <c r="P2158" s="236"/>
      <c r="Q2158" s="236"/>
      <c r="R2158" s="236"/>
      <c r="S2158" s="236"/>
      <c r="T2158" s="236"/>
      <c r="U2158" s="236"/>
      <c r="V2158" s="236"/>
      <c r="W2158" s="236"/>
      <c r="X2158" s="236"/>
      <c r="Y2158" s="236"/>
      <c r="Z2158" s="236"/>
      <c r="AA2158" s="236"/>
      <c r="AB2158" s="236"/>
      <c r="AC2158" s="236"/>
      <c r="AD2158" s="236"/>
      <c r="AE2158" s="236"/>
      <c r="AF2158" s="236"/>
      <c r="AG2158" s="236"/>
      <c r="AH2158" s="236"/>
      <c r="AI2158" s="236"/>
      <c r="AJ2158" s="236"/>
      <c r="AK2158" s="236"/>
      <c r="AL2158" s="260" t="str">
        <f t="shared" si="274"/>
        <v>нет</v>
      </c>
      <c r="AM2158" s="260" t="str">
        <f t="shared" si="276"/>
        <v>нет</v>
      </c>
      <c r="AN2158" s="260">
        <f t="shared" si="273"/>
        <v>0</v>
      </c>
      <c r="AO2158" s="260" t="e">
        <f t="shared" si="275"/>
        <v>#VALUE!</v>
      </c>
    </row>
    <row r="2159" spans="1:41">
      <c r="A2159" s="264" t="e">
        <f t="shared" si="277"/>
        <v>#VALUE!</v>
      </c>
      <c r="B2159" s="243">
        <v>2156</v>
      </c>
      <c r="C2159" s="244"/>
      <c r="D2159" s="259" t="str">
        <f t="shared" si="270"/>
        <v/>
      </c>
      <c r="E2159" s="236"/>
      <c r="F2159" s="236"/>
      <c r="G2159" s="244"/>
      <c r="H2159" s="259" t="str">
        <f t="shared" si="271"/>
        <v/>
      </c>
      <c r="I2159" s="236"/>
      <c r="J2159" s="236"/>
      <c r="K2159" s="236"/>
      <c r="L2159" s="236"/>
      <c r="M2159" s="311">
        <f t="shared" si="272"/>
        <v>0</v>
      </c>
      <c r="N2159" s="236"/>
      <c r="O2159" s="236"/>
      <c r="P2159" s="236"/>
      <c r="Q2159" s="236"/>
      <c r="R2159" s="236"/>
      <c r="S2159" s="236"/>
      <c r="T2159" s="236"/>
      <c r="U2159" s="236"/>
      <c r="V2159" s="236"/>
      <c r="W2159" s="236"/>
      <c r="X2159" s="236"/>
      <c r="Y2159" s="236"/>
      <c r="Z2159" s="236"/>
      <c r="AA2159" s="236"/>
      <c r="AB2159" s="236"/>
      <c r="AC2159" s="236"/>
      <c r="AD2159" s="236"/>
      <c r="AE2159" s="236"/>
      <c r="AF2159" s="236"/>
      <c r="AG2159" s="236"/>
      <c r="AH2159" s="236"/>
      <c r="AI2159" s="236"/>
      <c r="AJ2159" s="236"/>
      <c r="AK2159" s="236"/>
      <c r="AL2159" s="260" t="str">
        <f t="shared" si="274"/>
        <v>нет</v>
      </c>
      <c r="AM2159" s="260" t="str">
        <f t="shared" si="276"/>
        <v>нет</v>
      </c>
      <c r="AN2159" s="260">
        <f t="shared" si="273"/>
        <v>0</v>
      </c>
      <c r="AO2159" s="260" t="e">
        <f t="shared" si="275"/>
        <v>#VALUE!</v>
      </c>
    </row>
    <row r="2160" spans="1:41">
      <c r="A2160" s="264" t="e">
        <f t="shared" si="277"/>
        <v>#VALUE!</v>
      </c>
      <c r="B2160" s="243">
        <v>2157</v>
      </c>
      <c r="C2160" s="244"/>
      <c r="D2160" s="259" t="str">
        <f t="shared" si="270"/>
        <v/>
      </c>
      <c r="E2160" s="236"/>
      <c r="F2160" s="236"/>
      <c r="G2160" s="244"/>
      <c r="H2160" s="259" t="str">
        <f t="shared" si="271"/>
        <v/>
      </c>
      <c r="I2160" s="236"/>
      <c r="J2160" s="236"/>
      <c r="K2160" s="236"/>
      <c r="L2160" s="236"/>
      <c r="M2160" s="311">
        <f t="shared" si="272"/>
        <v>0</v>
      </c>
      <c r="N2160" s="236"/>
      <c r="O2160" s="236"/>
      <c r="P2160" s="236"/>
      <c r="Q2160" s="236"/>
      <c r="R2160" s="236"/>
      <c r="S2160" s="236"/>
      <c r="T2160" s="236"/>
      <c r="U2160" s="236"/>
      <c r="V2160" s="236"/>
      <c r="W2160" s="236"/>
      <c r="X2160" s="236"/>
      <c r="Y2160" s="236"/>
      <c r="Z2160" s="236"/>
      <c r="AA2160" s="236"/>
      <c r="AB2160" s="236"/>
      <c r="AC2160" s="236"/>
      <c r="AD2160" s="236"/>
      <c r="AE2160" s="236"/>
      <c r="AF2160" s="236"/>
      <c r="AG2160" s="236"/>
      <c r="AH2160" s="236"/>
      <c r="AI2160" s="236"/>
      <c r="AJ2160" s="236"/>
      <c r="AK2160" s="236"/>
      <c r="AL2160" s="260" t="str">
        <f t="shared" si="274"/>
        <v>нет</v>
      </c>
      <c r="AM2160" s="260" t="str">
        <f t="shared" si="276"/>
        <v>нет</v>
      </c>
      <c r="AN2160" s="260">
        <f t="shared" si="273"/>
        <v>0</v>
      </c>
      <c r="AO2160" s="260" t="e">
        <f t="shared" si="275"/>
        <v>#VALUE!</v>
      </c>
    </row>
    <row r="2161" spans="1:41">
      <c r="A2161" s="264" t="e">
        <f t="shared" si="277"/>
        <v>#VALUE!</v>
      </c>
      <c r="B2161" s="243">
        <v>2158</v>
      </c>
      <c r="C2161" s="244"/>
      <c r="D2161" s="259" t="str">
        <f t="shared" si="270"/>
        <v/>
      </c>
      <c r="E2161" s="236"/>
      <c r="F2161" s="236"/>
      <c r="G2161" s="244"/>
      <c r="H2161" s="259" t="str">
        <f t="shared" si="271"/>
        <v/>
      </c>
      <c r="I2161" s="236"/>
      <c r="J2161" s="236"/>
      <c r="K2161" s="236"/>
      <c r="L2161" s="236"/>
      <c r="M2161" s="311">
        <f t="shared" si="272"/>
        <v>0</v>
      </c>
      <c r="N2161" s="236"/>
      <c r="O2161" s="236"/>
      <c r="P2161" s="236"/>
      <c r="Q2161" s="236"/>
      <c r="R2161" s="236"/>
      <c r="S2161" s="236"/>
      <c r="T2161" s="236"/>
      <c r="U2161" s="236"/>
      <c r="V2161" s="236"/>
      <c r="W2161" s="236"/>
      <c r="X2161" s="236"/>
      <c r="Y2161" s="236"/>
      <c r="Z2161" s="236"/>
      <c r="AA2161" s="236"/>
      <c r="AB2161" s="236"/>
      <c r="AC2161" s="236"/>
      <c r="AD2161" s="236"/>
      <c r="AE2161" s="236"/>
      <c r="AF2161" s="236"/>
      <c r="AG2161" s="236"/>
      <c r="AH2161" s="236"/>
      <c r="AI2161" s="236"/>
      <c r="AJ2161" s="236"/>
      <c r="AK2161" s="236"/>
      <c r="AL2161" s="260" t="str">
        <f t="shared" si="274"/>
        <v>нет</v>
      </c>
      <c r="AM2161" s="260" t="str">
        <f t="shared" si="276"/>
        <v>нет</v>
      </c>
      <c r="AN2161" s="260">
        <f t="shared" si="273"/>
        <v>0</v>
      </c>
      <c r="AO2161" s="260" t="e">
        <f t="shared" si="275"/>
        <v>#VALUE!</v>
      </c>
    </row>
    <row r="2162" spans="1:41">
      <c r="A2162" s="264" t="e">
        <f t="shared" si="277"/>
        <v>#VALUE!</v>
      </c>
      <c r="B2162" s="243">
        <v>2159</v>
      </c>
      <c r="C2162" s="244"/>
      <c r="D2162" s="259" t="str">
        <f t="shared" si="270"/>
        <v/>
      </c>
      <c r="E2162" s="236"/>
      <c r="F2162" s="236"/>
      <c r="G2162" s="244"/>
      <c r="H2162" s="259" t="str">
        <f t="shared" si="271"/>
        <v/>
      </c>
      <c r="I2162" s="236"/>
      <c r="J2162" s="236"/>
      <c r="K2162" s="236"/>
      <c r="L2162" s="236"/>
      <c r="M2162" s="311">
        <f t="shared" si="272"/>
        <v>0</v>
      </c>
      <c r="N2162" s="236"/>
      <c r="O2162" s="236"/>
      <c r="P2162" s="236"/>
      <c r="Q2162" s="236"/>
      <c r="R2162" s="236"/>
      <c r="S2162" s="236"/>
      <c r="T2162" s="236"/>
      <c r="U2162" s="236"/>
      <c r="V2162" s="236"/>
      <c r="W2162" s="236"/>
      <c r="X2162" s="236"/>
      <c r="Y2162" s="236"/>
      <c r="Z2162" s="236"/>
      <c r="AA2162" s="236"/>
      <c r="AB2162" s="236"/>
      <c r="AC2162" s="236"/>
      <c r="AD2162" s="236"/>
      <c r="AE2162" s="236"/>
      <c r="AF2162" s="236"/>
      <c r="AG2162" s="236"/>
      <c r="AH2162" s="236"/>
      <c r="AI2162" s="236"/>
      <c r="AJ2162" s="236"/>
      <c r="AK2162" s="236"/>
      <c r="AL2162" s="260" t="str">
        <f t="shared" si="274"/>
        <v>нет</v>
      </c>
      <c r="AM2162" s="260" t="str">
        <f t="shared" si="276"/>
        <v>нет</v>
      </c>
      <c r="AN2162" s="260">
        <f t="shared" si="273"/>
        <v>0</v>
      </c>
      <c r="AO2162" s="260" t="e">
        <f t="shared" si="275"/>
        <v>#VALUE!</v>
      </c>
    </row>
    <row r="2163" spans="1:41">
      <c r="A2163" s="264" t="e">
        <f t="shared" si="277"/>
        <v>#VALUE!</v>
      </c>
      <c r="B2163" s="243">
        <v>2160</v>
      </c>
      <c r="C2163" s="244"/>
      <c r="D2163" s="259" t="str">
        <f t="shared" si="270"/>
        <v/>
      </c>
      <c r="E2163" s="236"/>
      <c r="F2163" s="236"/>
      <c r="G2163" s="244"/>
      <c r="H2163" s="259" t="str">
        <f t="shared" si="271"/>
        <v/>
      </c>
      <c r="I2163" s="236"/>
      <c r="J2163" s="236"/>
      <c r="K2163" s="236"/>
      <c r="L2163" s="236"/>
      <c r="M2163" s="311">
        <f t="shared" si="272"/>
        <v>0</v>
      </c>
      <c r="N2163" s="236"/>
      <c r="O2163" s="236"/>
      <c r="P2163" s="236"/>
      <c r="Q2163" s="236"/>
      <c r="R2163" s="236"/>
      <c r="S2163" s="236"/>
      <c r="T2163" s="236"/>
      <c r="U2163" s="236"/>
      <c r="V2163" s="236"/>
      <c r="W2163" s="236"/>
      <c r="X2163" s="236"/>
      <c r="Y2163" s="236"/>
      <c r="Z2163" s="236"/>
      <c r="AA2163" s="236"/>
      <c r="AB2163" s="236"/>
      <c r="AC2163" s="236"/>
      <c r="AD2163" s="236"/>
      <c r="AE2163" s="236"/>
      <c r="AF2163" s="236"/>
      <c r="AG2163" s="236"/>
      <c r="AH2163" s="236"/>
      <c r="AI2163" s="236"/>
      <c r="AJ2163" s="236"/>
      <c r="AK2163" s="236"/>
      <c r="AL2163" s="260" t="str">
        <f t="shared" si="274"/>
        <v>нет</v>
      </c>
      <c r="AM2163" s="260" t="str">
        <f t="shared" si="276"/>
        <v>нет</v>
      </c>
      <c r="AN2163" s="260">
        <f t="shared" si="273"/>
        <v>0</v>
      </c>
      <c r="AO2163" s="260" t="e">
        <f t="shared" si="275"/>
        <v>#VALUE!</v>
      </c>
    </row>
    <row r="2164" spans="1:41">
      <c r="A2164" s="264" t="e">
        <f t="shared" si="277"/>
        <v>#VALUE!</v>
      </c>
      <c r="B2164" s="243">
        <v>2161</v>
      </c>
      <c r="C2164" s="244"/>
      <c r="D2164" s="259" t="str">
        <f t="shared" si="270"/>
        <v/>
      </c>
      <c r="E2164" s="236"/>
      <c r="F2164" s="236"/>
      <c r="G2164" s="244"/>
      <c r="H2164" s="259" t="str">
        <f t="shared" si="271"/>
        <v/>
      </c>
      <c r="I2164" s="236"/>
      <c r="J2164" s="236"/>
      <c r="K2164" s="236"/>
      <c r="L2164" s="236"/>
      <c r="M2164" s="311">
        <f t="shared" si="272"/>
        <v>0</v>
      </c>
      <c r="N2164" s="236"/>
      <c r="O2164" s="236"/>
      <c r="P2164" s="236"/>
      <c r="Q2164" s="236"/>
      <c r="R2164" s="236"/>
      <c r="S2164" s="236"/>
      <c r="T2164" s="236"/>
      <c r="U2164" s="236"/>
      <c r="V2164" s="236"/>
      <c r="W2164" s="236"/>
      <c r="X2164" s="236"/>
      <c r="Y2164" s="236"/>
      <c r="Z2164" s="236"/>
      <c r="AA2164" s="236"/>
      <c r="AB2164" s="236"/>
      <c r="AC2164" s="236"/>
      <c r="AD2164" s="236"/>
      <c r="AE2164" s="236"/>
      <c r="AF2164" s="236"/>
      <c r="AG2164" s="236"/>
      <c r="AH2164" s="236"/>
      <c r="AI2164" s="236"/>
      <c r="AJ2164" s="236"/>
      <c r="AK2164" s="236"/>
      <c r="AL2164" s="260" t="str">
        <f t="shared" si="274"/>
        <v>нет</v>
      </c>
      <c r="AM2164" s="260" t="str">
        <f t="shared" si="276"/>
        <v>нет</v>
      </c>
      <c r="AN2164" s="260">
        <f t="shared" si="273"/>
        <v>0</v>
      </c>
      <c r="AO2164" s="260" t="e">
        <f t="shared" si="275"/>
        <v>#VALUE!</v>
      </c>
    </row>
    <row r="2165" spans="1:41">
      <c r="A2165" s="264" t="e">
        <f t="shared" si="277"/>
        <v>#VALUE!</v>
      </c>
      <c r="B2165" s="243">
        <v>2162</v>
      </c>
      <c r="C2165" s="244"/>
      <c r="D2165" s="259" t="str">
        <f t="shared" si="270"/>
        <v/>
      </c>
      <c r="E2165" s="236"/>
      <c r="F2165" s="236"/>
      <c r="G2165" s="244"/>
      <c r="H2165" s="259" t="str">
        <f t="shared" si="271"/>
        <v/>
      </c>
      <c r="I2165" s="236"/>
      <c r="J2165" s="236"/>
      <c r="K2165" s="236"/>
      <c r="L2165" s="236"/>
      <c r="M2165" s="311">
        <f t="shared" si="272"/>
        <v>0</v>
      </c>
      <c r="N2165" s="236"/>
      <c r="O2165" s="236"/>
      <c r="P2165" s="236"/>
      <c r="Q2165" s="236"/>
      <c r="R2165" s="236"/>
      <c r="S2165" s="236"/>
      <c r="T2165" s="236"/>
      <c r="U2165" s="236"/>
      <c r="V2165" s="236"/>
      <c r="W2165" s="236"/>
      <c r="X2165" s="236"/>
      <c r="Y2165" s="236"/>
      <c r="Z2165" s="236"/>
      <c r="AA2165" s="236"/>
      <c r="AB2165" s="236"/>
      <c r="AC2165" s="236"/>
      <c r="AD2165" s="236"/>
      <c r="AE2165" s="236"/>
      <c r="AF2165" s="236"/>
      <c r="AG2165" s="236"/>
      <c r="AH2165" s="236"/>
      <c r="AI2165" s="236"/>
      <c r="AJ2165" s="236"/>
      <c r="AK2165" s="236"/>
      <c r="AL2165" s="260" t="str">
        <f t="shared" si="274"/>
        <v>нет</v>
      </c>
      <c r="AM2165" s="260" t="str">
        <f t="shared" si="276"/>
        <v>нет</v>
      </c>
      <c r="AN2165" s="260">
        <f t="shared" si="273"/>
        <v>0</v>
      </c>
      <c r="AO2165" s="260" t="e">
        <f t="shared" si="275"/>
        <v>#VALUE!</v>
      </c>
    </row>
    <row r="2166" spans="1:41">
      <c r="A2166" s="264" t="e">
        <f t="shared" si="277"/>
        <v>#VALUE!</v>
      </c>
      <c r="B2166" s="243">
        <v>2163</v>
      </c>
      <c r="C2166" s="244"/>
      <c r="D2166" s="259" t="str">
        <f t="shared" si="270"/>
        <v/>
      </c>
      <c r="E2166" s="236"/>
      <c r="F2166" s="236"/>
      <c r="G2166" s="244"/>
      <c r="H2166" s="259" t="str">
        <f t="shared" si="271"/>
        <v/>
      </c>
      <c r="I2166" s="236"/>
      <c r="J2166" s="236"/>
      <c r="K2166" s="236"/>
      <c r="L2166" s="236"/>
      <c r="M2166" s="311">
        <f t="shared" si="272"/>
        <v>0</v>
      </c>
      <c r="N2166" s="236"/>
      <c r="O2166" s="236"/>
      <c r="P2166" s="236"/>
      <c r="Q2166" s="236"/>
      <c r="R2166" s="236"/>
      <c r="S2166" s="236"/>
      <c r="T2166" s="236"/>
      <c r="U2166" s="236"/>
      <c r="V2166" s="236"/>
      <c r="W2166" s="236"/>
      <c r="X2166" s="236"/>
      <c r="Y2166" s="236"/>
      <c r="Z2166" s="236"/>
      <c r="AA2166" s="236"/>
      <c r="AB2166" s="236"/>
      <c r="AC2166" s="236"/>
      <c r="AD2166" s="236"/>
      <c r="AE2166" s="236"/>
      <c r="AF2166" s="236"/>
      <c r="AG2166" s="236"/>
      <c r="AH2166" s="236"/>
      <c r="AI2166" s="236"/>
      <c r="AJ2166" s="236"/>
      <c r="AK2166" s="236"/>
      <c r="AL2166" s="260" t="str">
        <f t="shared" si="274"/>
        <v>нет</v>
      </c>
      <c r="AM2166" s="260" t="str">
        <f t="shared" si="276"/>
        <v>нет</v>
      </c>
      <c r="AN2166" s="260">
        <f t="shared" si="273"/>
        <v>0</v>
      </c>
      <c r="AO2166" s="260" t="e">
        <f t="shared" si="275"/>
        <v>#VALUE!</v>
      </c>
    </row>
    <row r="2167" spans="1:41">
      <c r="A2167" s="264" t="e">
        <f t="shared" si="277"/>
        <v>#VALUE!</v>
      </c>
      <c r="B2167" s="243">
        <v>2164</v>
      </c>
      <c r="C2167" s="244"/>
      <c r="D2167" s="259" t="str">
        <f t="shared" si="270"/>
        <v/>
      </c>
      <c r="E2167" s="236"/>
      <c r="F2167" s="236"/>
      <c r="G2167" s="244"/>
      <c r="H2167" s="259" t="str">
        <f t="shared" si="271"/>
        <v/>
      </c>
      <c r="I2167" s="236"/>
      <c r="J2167" s="236"/>
      <c r="K2167" s="236"/>
      <c r="L2167" s="236"/>
      <c r="M2167" s="311">
        <f t="shared" si="272"/>
        <v>0</v>
      </c>
      <c r="N2167" s="236"/>
      <c r="O2167" s="236"/>
      <c r="P2167" s="236"/>
      <c r="Q2167" s="236"/>
      <c r="R2167" s="236"/>
      <c r="S2167" s="236"/>
      <c r="T2167" s="236"/>
      <c r="U2167" s="236"/>
      <c r="V2167" s="236"/>
      <c r="W2167" s="236"/>
      <c r="X2167" s="236"/>
      <c r="Y2167" s="236"/>
      <c r="Z2167" s="236"/>
      <c r="AA2167" s="236"/>
      <c r="AB2167" s="236"/>
      <c r="AC2167" s="236"/>
      <c r="AD2167" s="236"/>
      <c r="AE2167" s="236"/>
      <c r="AF2167" s="236"/>
      <c r="AG2167" s="236"/>
      <c r="AH2167" s="236"/>
      <c r="AI2167" s="236"/>
      <c r="AJ2167" s="236"/>
      <c r="AK2167" s="236"/>
      <c r="AL2167" s="260" t="str">
        <f t="shared" si="274"/>
        <v>нет</v>
      </c>
      <c r="AM2167" s="260" t="str">
        <f t="shared" si="276"/>
        <v>нет</v>
      </c>
      <c r="AN2167" s="260">
        <f t="shared" si="273"/>
        <v>0</v>
      </c>
      <c r="AO2167" s="260" t="e">
        <f t="shared" si="275"/>
        <v>#VALUE!</v>
      </c>
    </row>
    <row r="2168" spans="1:41">
      <c r="A2168" s="264" t="e">
        <f t="shared" si="277"/>
        <v>#VALUE!</v>
      </c>
      <c r="B2168" s="243">
        <v>2165</v>
      </c>
      <c r="C2168" s="244"/>
      <c r="D2168" s="259" t="str">
        <f t="shared" si="270"/>
        <v/>
      </c>
      <c r="E2168" s="236"/>
      <c r="F2168" s="236"/>
      <c r="G2168" s="244"/>
      <c r="H2168" s="259" t="str">
        <f t="shared" si="271"/>
        <v/>
      </c>
      <c r="I2168" s="236"/>
      <c r="J2168" s="236"/>
      <c r="K2168" s="236"/>
      <c r="L2168" s="236"/>
      <c r="M2168" s="311">
        <f t="shared" si="272"/>
        <v>0</v>
      </c>
      <c r="N2168" s="236"/>
      <c r="O2168" s="236"/>
      <c r="P2168" s="236"/>
      <c r="Q2168" s="236"/>
      <c r="R2168" s="236"/>
      <c r="S2168" s="236"/>
      <c r="T2168" s="236"/>
      <c r="U2168" s="236"/>
      <c r="V2168" s="236"/>
      <c r="W2168" s="236"/>
      <c r="X2168" s="236"/>
      <c r="Y2168" s="236"/>
      <c r="Z2168" s="236"/>
      <c r="AA2168" s="236"/>
      <c r="AB2168" s="236"/>
      <c r="AC2168" s="236"/>
      <c r="AD2168" s="236"/>
      <c r="AE2168" s="236"/>
      <c r="AF2168" s="236"/>
      <c r="AG2168" s="236"/>
      <c r="AH2168" s="236"/>
      <c r="AI2168" s="236"/>
      <c r="AJ2168" s="236"/>
      <c r="AK2168" s="236"/>
      <c r="AL2168" s="260" t="str">
        <f t="shared" si="274"/>
        <v>нет</v>
      </c>
      <c r="AM2168" s="260" t="str">
        <f t="shared" si="276"/>
        <v>нет</v>
      </c>
      <c r="AN2168" s="260">
        <f t="shared" si="273"/>
        <v>0</v>
      </c>
      <c r="AO2168" s="260" t="e">
        <f t="shared" si="275"/>
        <v>#VALUE!</v>
      </c>
    </row>
    <row r="2169" spans="1:41">
      <c r="A2169" s="264" t="e">
        <f t="shared" si="277"/>
        <v>#VALUE!</v>
      </c>
      <c r="B2169" s="243">
        <v>2166</v>
      </c>
      <c r="C2169" s="244"/>
      <c r="D2169" s="259" t="str">
        <f t="shared" si="270"/>
        <v/>
      </c>
      <c r="E2169" s="236"/>
      <c r="F2169" s="236"/>
      <c r="G2169" s="244"/>
      <c r="H2169" s="259" t="str">
        <f t="shared" si="271"/>
        <v/>
      </c>
      <c r="I2169" s="236"/>
      <c r="J2169" s="236"/>
      <c r="K2169" s="236"/>
      <c r="L2169" s="236"/>
      <c r="M2169" s="311">
        <f t="shared" si="272"/>
        <v>0</v>
      </c>
      <c r="N2169" s="236"/>
      <c r="O2169" s="236"/>
      <c r="P2169" s="236"/>
      <c r="Q2169" s="236"/>
      <c r="R2169" s="236"/>
      <c r="S2169" s="236"/>
      <c r="T2169" s="236"/>
      <c r="U2169" s="236"/>
      <c r="V2169" s="236"/>
      <c r="W2169" s="236"/>
      <c r="X2169" s="236"/>
      <c r="Y2169" s="236"/>
      <c r="Z2169" s="236"/>
      <c r="AA2169" s="236"/>
      <c r="AB2169" s="236"/>
      <c r="AC2169" s="236"/>
      <c r="AD2169" s="236"/>
      <c r="AE2169" s="236"/>
      <c r="AF2169" s="236"/>
      <c r="AG2169" s="236"/>
      <c r="AH2169" s="236"/>
      <c r="AI2169" s="236"/>
      <c r="AJ2169" s="236"/>
      <c r="AK2169" s="236"/>
      <c r="AL2169" s="260" t="str">
        <f t="shared" si="274"/>
        <v>нет</v>
      </c>
      <c r="AM2169" s="260" t="str">
        <f t="shared" si="276"/>
        <v>нет</v>
      </c>
      <c r="AN2169" s="260">
        <f t="shared" si="273"/>
        <v>0</v>
      </c>
      <c r="AO2169" s="260" t="e">
        <f t="shared" si="275"/>
        <v>#VALUE!</v>
      </c>
    </row>
    <row r="2170" spans="1:41">
      <c r="A2170" s="264" t="e">
        <f t="shared" si="277"/>
        <v>#VALUE!</v>
      </c>
      <c r="B2170" s="243">
        <v>2167</v>
      </c>
      <c r="C2170" s="244"/>
      <c r="D2170" s="259" t="str">
        <f t="shared" si="270"/>
        <v/>
      </c>
      <c r="E2170" s="236"/>
      <c r="F2170" s="236"/>
      <c r="G2170" s="244"/>
      <c r="H2170" s="259" t="str">
        <f t="shared" si="271"/>
        <v/>
      </c>
      <c r="I2170" s="236"/>
      <c r="J2170" s="236"/>
      <c r="K2170" s="236"/>
      <c r="L2170" s="236"/>
      <c r="M2170" s="311">
        <f t="shared" si="272"/>
        <v>0</v>
      </c>
      <c r="N2170" s="236"/>
      <c r="O2170" s="236"/>
      <c r="P2170" s="236"/>
      <c r="Q2170" s="236"/>
      <c r="R2170" s="236"/>
      <c r="S2170" s="236"/>
      <c r="T2170" s="236"/>
      <c r="U2170" s="236"/>
      <c r="V2170" s="236"/>
      <c r="W2170" s="236"/>
      <c r="X2170" s="236"/>
      <c r="Y2170" s="236"/>
      <c r="Z2170" s="236"/>
      <c r="AA2170" s="236"/>
      <c r="AB2170" s="236"/>
      <c r="AC2170" s="236"/>
      <c r="AD2170" s="236"/>
      <c r="AE2170" s="236"/>
      <c r="AF2170" s="236"/>
      <c r="AG2170" s="236"/>
      <c r="AH2170" s="236"/>
      <c r="AI2170" s="236"/>
      <c r="AJ2170" s="236"/>
      <c r="AK2170" s="236"/>
      <c r="AL2170" s="260" t="str">
        <f t="shared" si="274"/>
        <v>нет</v>
      </c>
      <c r="AM2170" s="260" t="str">
        <f t="shared" si="276"/>
        <v>нет</v>
      </c>
      <c r="AN2170" s="260">
        <f t="shared" si="273"/>
        <v>0</v>
      </c>
      <c r="AO2170" s="260" t="e">
        <f t="shared" si="275"/>
        <v>#VALUE!</v>
      </c>
    </row>
    <row r="2171" spans="1:41">
      <c r="A2171" s="264" t="e">
        <f t="shared" si="277"/>
        <v>#VALUE!</v>
      </c>
      <c r="B2171" s="243">
        <v>2168</v>
      </c>
      <c r="C2171" s="244"/>
      <c r="D2171" s="259" t="str">
        <f t="shared" si="270"/>
        <v/>
      </c>
      <c r="E2171" s="236"/>
      <c r="F2171" s="236"/>
      <c r="G2171" s="244"/>
      <c r="H2171" s="259" t="str">
        <f t="shared" si="271"/>
        <v/>
      </c>
      <c r="I2171" s="236"/>
      <c r="J2171" s="236"/>
      <c r="K2171" s="236"/>
      <c r="L2171" s="236"/>
      <c r="M2171" s="311">
        <f t="shared" si="272"/>
        <v>0</v>
      </c>
      <c r="N2171" s="236"/>
      <c r="O2171" s="236"/>
      <c r="P2171" s="236"/>
      <c r="Q2171" s="236"/>
      <c r="R2171" s="236"/>
      <c r="S2171" s="236"/>
      <c r="T2171" s="236"/>
      <c r="U2171" s="236"/>
      <c r="V2171" s="236"/>
      <c r="W2171" s="236"/>
      <c r="X2171" s="236"/>
      <c r="Y2171" s="236"/>
      <c r="Z2171" s="236"/>
      <c r="AA2171" s="236"/>
      <c r="AB2171" s="236"/>
      <c r="AC2171" s="236"/>
      <c r="AD2171" s="236"/>
      <c r="AE2171" s="236"/>
      <c r="AF2171" s="236"/>
      <c r="AG2171" s="236"/>
      <c r="AH2171" s="236"/>
      <c r="AI2171" s="236"/>
      <c r="AJ2171" s="236"/>
      <c r="AK2171" s="236"/>
      <c r="AL2171" s="260" t="str">
        <f t="shared" si="274"/>
        <v>нет</v>
      </c>
      <c r="AM2171" s="260" t="str">
        <f t="shared" si="276"/>
        <v>нет</v>
      </c>
      <c r="AN2171" s="260">
        <f t="shared" si="273"/>
        <v>0</v>
      </c>
      <c r="AO2171" s="260" t="e">
        <f t="shared" si="275"/>
        <v>#VALUE!</v>
      </c>
    </row>
    <row r="2172" spans="1:41">
      <c r="A2172" s="264" t="e">
        <f t="shared" si="277"/>
        <v>#VALUE!</v>
      </c>
      <c r="B2172" s="243">
        <v>2169</v>
      </c>
      <c r="C2172" s="244"/>
      <c r="D2172" s="259" t="str">
        <f t="shared" si="270"/>
        <v/>
      </c>
      <c r="E2172" s="236"/>
      <c r="F2172" s="236"/>
      <c r="G2172" s="244"/>
      <c r="H2172" s="259" t="str">
        <f t="shared" si="271"/>
        <v/>
      </c>
      <c r="I2172" s="236"/>
      <c r="J2172" s="236"/>
      <c r="K2172" s="236"/>
      <c r="L2172" s="236"/>
      <c r="M2172" s="311">
        <f t="shared" si="272"/>
        <v>0</v>
      </c>
      <c r="N2172" s="236"/>
      <c r="O2172" s="236"/>
      <c r="P2172" s="236"/>
      <c r="Q2172" s="236"/>
      <c r="R2172" s="236"/>
      <c r="S2172" s="236"/>
      <c r="T2172" s="236"/>
      <c r="U2172" s="236"/>
      <c r="V2172" s="236"/>
      <c r="W2172" s="236"/>
      <c r="X2172" s="236"/>
      <c r="Y2172" s="236"/>
      <c r="Z2172" s="236"/>
      <c r="AA2172" s="236"/>
      <c r="AB2172" s="236"/>
      <c r="AC2172" s="236"/>
      <c r="AD2172" s="236"/>
      <c r="AE2172" s="236"/>
      <c r="AF2172" s="236"/>
      <c r="AG2172" s="236"/>
      <c r="AH2172" s="236"/>
      <c r="AI2172" s="236"/>
      <c r="AJ2172" s="236"/>
      <c r="AK2172" s="236"/>
      <c r="AL2172" s="260" t="str">
        <f t="shared" si="274"/>
        <v>нет</v>
      </c>
      <c r="AM2172" s="260" t="str">
        <f t="shared" si="276"/>
        <v>нет</v>
      </c>
      <c r="AN2172" s="260">
        <f t="shared" si="273"/>
        <v>0</v>
      </c>
      <c r="AO2172" s="260" t="e">
        <f t="shared" si="275"/>
        <v>#VALUE!</v>
      </c>
    </row>
    <row r="2173" spans="1:41">
      <c r="A2173" s="264" t="e">
        <f t="shared" si="277"/>
        <v>#VALUE!</v>
      </c>
      <c r="B2173" s="243">
        <v>2170</v>
      </c>
      <c r="C2173" s="244"/>
      <c r="D2173" s="259" t="str">
        <f t="shared" si="270"/>
        <v/>
      </c>
      <c r="E2173" s="236"/>
      <c r="F2173" s="236"/>
      <c r="G2173" s="244"/>
      <c r="H2173" s="259" t="str">
        <f t="shared" si="271"/>
        <v/>
      </c>
      <c r="I2173" s="236"/>
      <c r="J2173" s="236"/>
      <c r="K2173" s="236"/>
      <c r="L2173" s="236"/>
      <c r="M2173" s="311">
        <f t="shared" si="272"/>
        <v>0</v>
      </c>
      <c r="N2173" s="236"/>
      <c r="O2173" s="236"/>
      <c r="P2173" s="236"/>
      <c r="Q2173" s="236"/>
      <c r="R2173" s="236"/>
      <c r="S2173" s="236"/>
      <c r="T2173" s="236"/>
      <c r="U2173" s="236"/>
      <c r="V2173" s="236"/>
      <c r="W2173" s="236"/>
      <c r="X2173" s="236"/>
      <c r="Y2173" s="236"/>
      <c r="Z2173" s="236"/>
      <c r="AA2173" s="236"/>
      <c r="AB2173" s="236"/>
      <c r="AC2173" s="236"/>
      <c r="AD2173" s="236"/>
      <c r="AE2173" s="236"/>
      <c r="AF2173" s="236"/>
      <c r="AG2173" s="236"/>
      <c r="AH2173" s="236"/>
      <c r="AI2173" s="236"/>
      <c r="AJ2173" s="236"/>
      <c r="AK2173" s="236"/>
      <c r="AL2173" s="260" t="str">
        <f t="shared" si="274"/>
        <v>нет</v>
      </c>
      <c r="AM2173" s="260" t="str">
        <f t="shared" si="276"/>
        <v>нет</v>
      </c>
      <c r="AN2173" s="260">
        <f t="shared" si="273"/>
        <v>0</v>
      </c>
      <c r="AO2173" s="260" t="e">
        <f t="shared" si="275"/>
        <v>#VALUE!</v>
      </c>
    </row>
    <row r="2174" spans="1:41">
      <c r="A2174" s="264" t="e">
        <f t="shared" si="277"/>
        <v>#VALUE!</v>
      </c>
      <c r="B2174" s="243">
        <v>2171</v>
      </c>
      <c r="C2174" s="244"/>
      <c r="D2174" s="259" t="str">
        <f t="shared" si="270"/>
        <v/>
      </c>
      <c r="E2174" s="236"/>
      <c r="F2174" s="236"/>
      <c r="G2174" s="244"/>
      <c r="H2174" s="259" t="str">
        <f t="shared" si="271"/>
        <v/>
      </c>
      <c r="I2174" s="236"/>
      <c r="J2174" s="236"/>
      <c r="K2174" s="236"/>
      <c r="L2174" s="236"/>
      <c r="M2174" s="311">
        <f t="shared" si="272"/>
        <v>0</v>
      </c>
      <c r="N2174" s="236"/>
      <c r="O2174" s="236"/>
      <c r="P2174" s="236"/>
      <c r="Q2174" s="236"/>
      <c r="R2174" s="236"/>
      <c r="S2174" s="236"/>
      <c r="T2174" s="236"/>
      <c r="U2174" s="236"/>
      <c r="V2174" s="236"/>
      <c r="W2174" s="236"/>
      <c r="X2174" s="236"/>
      <c r="Y2174" s="236"/>
      <c r="Z2174" s="236"/>
      <c r="AA2174" s="236"/>
      <c r="AB2174" s="236"/>
      <c r="AC2174" s="236"/>
      <c r="AD2174" s="236"/>
      <c r="AE2174" s="236"/>
      <c r="AF2174" s="236"/>
      <c r="AG2174" s="236"/>
      <c r="AH2174" s="236"/>
      <c r="AI2174" s="236"/>
      <c r="AJ2174" s="236"/>
      <c r="AK2174" s="236"/>
      <c r="AL2174" s="260" t="str">
        <f t="shared" si="274"/>
        <v>нет</v>
      </c>
      <c r="AM2174" s="260" t="str">
        <f t="shared" si="276"/>
        <v>нет</v>
      </c>
      <c r="AN2174" s="260">
        <f t="shared" si="273"/>
        <v>0</v>
      </c>
      <c r="AO2174" s="260" t="e">
        <f t="shared" si="275"/>
        <v>#VALUE!</v>
      </c>
    </row>
    <row r="2175" spans="1:41">
      <c r="A2175" s="264" t="e">
        <f t="shared" si="277"/>
        <v>#VALUE!</v>
      </c>
      <c r="B2175" s="243">
        <v>2172</v>
      </c>
      <c r="C2175" s="244"/>
      <c r="D2175" s="259" t="str">
        <f t="shared" ref="D2175:D2238" si="278">IFERROR(VLOOKUP(C2175,msu,2,0),"")</f>
        <v/>
      </c>
      <c r="E2175" s="236"/>
      <c r="F2175" s="236"/>
      <c r="G2175" s="244"/>
      <c r="H2175" s="259" t="str">
        <f t="shared" ref="H2175:H2238" si="279">IFERROR(VLOOKUP(G2175,oo,2,0),"")</f>
        <v/>
      </c>
      <c r="I2175" s="236"/>
      <c r="J2175" s="236"/>
      <c r="K2175" s="236"/>
      <c r="L2175" s="236"/>
      <c r="M2175" s="311">
        <f t="shared" ref="M2175:M2238" si="280">COUNTA(N2175:AK2175)</f>
        <v>0</v>
      </c>
      <c r="N2175" s="236"/>
      <c r="O2175" s="236"/>
      <c r="P2175" s="236"/>
      <c r="Q2175" s="236"/>
      <c r="R2175" s="236"/>
      <c r="S2175" s="236"/>
      <c r="T2175" s="236"/>
      <c r="U2175" s="236"/>
      <c r="V2175" s="236"/>
      <c r="W2175" s="236"/>
      <c r="X2175" s="236"/>
      <c r="Y2175" s="236"/>
      <c r="Z2175" s="236"/>
      <c r="AA2175" s="236"/>
      <c r="AB2175" s="236"/>
      <c r="AC2175" s="236"/>
      <c r="AD2175" s="236"/>
      <c r="AE2175" s="236"/>
      <c r="AF2175" s="236"/>
      <c r="AG2175" s="236"/>
      <c r="AH2175" s="236"/>
      <c r="AI2175" s="236"/>
      <c r="AJ2175" s="236"/>
      <c r="AK2175" s="236"/>
      <c r="AL2175" s="260" t="str">
        <f t="shared" si="274"/>
        <v>нет</v>
      </c>
      <c r="AM2175" s="260" t="str">
        <f t="shared" si="276"/>
        <v>нет</v>
      </c>
      <c r="AN2175" s="260">
        <f t="shared" ref="AN2175:AN2238" si="281">COUNTIF(N2175:AK2175,"призер")+COUNTIF(N2175:AK2175,"победитель")</f>
        <v>0</v>
      </c>
      <c r="AO2175" s="260" t="e">
        <f t="shared" si="275"/>
        <v>#VALUE!</v>
      </c>
    </row>
    <row r="2176" spans="1:41">
      <c r="A2176" s="264" t="e">
        <f t="shared" si="277"/>
        <v>#VALUE!</v>
      </c>
      <c r="B2176" s="243">
        <v>2173</v>
      </c>
      <c r="C2176" s="244"/>
      <c r="D2176" s="259" t="str">
        <f t="shared" si="278"/>
        <v/>
      </c>
      <c r="E2176" s="236"/>
      <c r="F2176" s="236"/>
      <c r="G2176" s="244"/>
      <c r="H2176" s="259" t="str">
        <f t="shared" si="279"/>
        <v/>
      </c>
      <c r="I2176" s="236"/>
      <c r="J2176" s="236"/>
      <c r="K2176" s="236"/>
      <c r="L2176" s="236"/>
      <c r="M2176" s="311">
        <f t="shared" si="280"/>
        <v>0</v>
      </c>
      <c r="N2176" s="236"/>
      <c r="O2176" s="236"/>
      <c r="P2176" s="236"/>
      <c r="Q2176" s="236"/>
      <c r="R2176" s="236"/>
      <c r="S2176" s="236"/>
      <c r="T2176" s="236"/>
      <c r="U2176" s="236"/>
      <c r="V2176" s="236"/>
      <c r="W2176" s="236"/>
      <c r="X2176" s="236"/>
      <c r="Y2176" s="236"/>
      <c r="Z2176" s="236"/>
      <c r="AA2176" s="236"/>
      <c r="AB2176" s="236"/>
      <c r="AC2176" s="236"/>
      <c r="AD2176" s="236"/>
      <c r="AE2176" s="236"/>
      <c r="AF2176" s="236"/>
      <c r="AG2176" s="236"/>
      <c r="AH2176" s="236"/>
      <c r="AI2176" s="236"/>
      <c r="AJ2176" s="236"/>
      <c r="AK2176" s="236"/>
      <c r="AL2176" s="260" t="str">
        <f t="shared" si="274"/>
        <v>нет</v>
      </c>
      <c r="AM2176" s="260" t="str">
        <f t="shared" si="276"/>
        <v>нет</v>
      </c>
      <c r="AN2176" s="260">
        <f t="shared" si="281"/>
        <v>0</v>
      </c>
      <c r="AO2176" s="260" t="e">
        <f t="shared" si="275"/>
        <v>#VALUE!</v>
      </c>
    </row>
    <row r="2177" spans="1:41">
      <c r="A2177" s="264" t="e">
        <f t="shared" si="277"/>
        <v>#VALUE!</v>
      </c>
      <c r="B2177" s="243">
        <v>2174</v>
      </c>
      <c r="C2177" s="244"/>
      <c r="D2177" s="259" t="str">
        <f t="shared" si="278"/>
        <v/>
      </c>
      <c r="E2177" s="236"/>
      <c r="F2177" s="236"/>
      <c r="G2177" s="244"/>
      <c r="H2177" s="259" t="str">
        <f t="shared" si="279"/>
        <v/>
      </c>
      <c r="I2177" s="236"/>
      <c r="J2177" s="236"/>
      <c r="K2177" s="236"/>
      <c r="L2177" s="236"/>
      <c r="M2177" s="311">
        <f t="shared" si="280"/>
        <v>0</v>
      </c>
      <c r="N2177" s="236"/>
      <c r="O2177" s="236"/>
      <c r="P2177" s="236"/>
      <c r="Q2177" s="236"/>
      <c r="R2177" s="236"/>
      <c r="S2177" s="236"/>
      <c r="T2177" s="236"/>
      <c r="U2177" s="236"/>
      <c r="V2177" s="236"/>
      <c r="W2177" s="236"/>
      <c r="X2177" s="236"/>
      <c r="Y2177" s="236"/>
      <c r="Z2177" s="236"/>
      <c r="AA2177" s="236"/>
      <c r="AB2177" s="236"/>
      <c r="AC2177" s="236"/>
      <c r="AD2177" s="236"/>
      <c r="AE2177" s="236"/>
      <c r="AF2177" s="236"/>
      <c r="AG2177" s="236"/>
      <c r="AH2177" s="236"/>
      <c r="AI2177" s="236"/>
      <c r="AJ2177" s="236"/>
      <c r="AK2177" s="236"/>
      <c r="AL2177" s="260" t="str">
        <f t="shared" si="274"/>
        <v>нет</v>
      </c>
      <c r="AM2177" s="260" t="str">
        <f t="shared" si="276"/>
        <v>нет</v>
      </c>
      <c r="AN2177" s="260">
        <f t="shared" si="281"/>
        <v>0</v>
      </c>
      <c r="AO2177" s="260" t="e">
        <f t="shared" si="275"/>
        <v>#VALUE!</v>
      </c>
    </row>
    <row r="2178" spans="1:41">
      <c r="A2178" s="264" t="e">
        <f t="shared" si="277"/>
        <v>#VALUE!</v>
      </c>
      <c r="B2178" s="243">
        <v>2175</v>
      </c>
      <c r="C2178" s="244"/>
      <c r="D2178" s="259" t="str">
        <f t="shared" si="278"/>
        <v/>
      </c>
      <c r="E2178" s="236"/>
      <c r="F2178" s="236"/>
      <c r="G2178" s="244"/>
      <c r="H2178" s="259" t="str">
        <f t="shared" si="279"/>
        <v/>
      </c>
      <c r="I2178" s="236"/>
      <c r="J2178" s="236"/>
      <c r="K2178" s="236"/>
      <c r="L2178" s="236"/>
      <c r="M2178" s="311">
        <f t="shared" si="280"/>
        <v>0</v>
      </c>
      <c r="N2178" s="236"/>
      <c r="O2178" s="236"/>
      <c r="P2178" s="236"/>
      <c r="Q2178" s="236"/>
      <c r="R2178" s="236"/>
      <c r="S2178" s="236"/>
      <c r="T2178" s="236"/>
      <c r="U2178" s="236"/>
      <c r="V2178" s="236"/>
      <c r="W2178" s="236"/>
      <c r="X2178" s="236"/>
      <c r="Y2178" s="236"/>
      <c r="Z2178" s="236"/>
      <c r="AA2178" s="236"/>
      <c r="AB2178" s="236"/>
      <c r="AC2178" s="236"/>
      <c r="AD2178" s="236"/>
      <c r="AE2178" s="236"/>
      <c r="AF2178" s="236"/>
      <c r="AG2178" s="236"/>
      <c r="AH2178" s="236"/>
      <c r="AI2178" s="236"/>
      <c r="AJ2178" s="236"/>
      <c r="AK2178" s="236"/>
      <c r="AL2178" s="260" t="str">
        <f t="shared" si="274"/>
        <v>нет</v>
      </c>
      <c r="AM2178" s="260" t="str">
        <f t="shared" si="276"/>
        <v>нет</v>
      </c>
      <c r="AN2178" s="260">
        <f t="shared" si="281"/>
        <v>0</v>
      </c>
      <c r="AO2178" s="260" t="e">
        <f t="shared" si="275"/>
        <v>#VALUE!</v>
      </c>
    </row>
    <row r="2179" spans="1:41">
      <c r="A2179" s="264" t="e">
        <f t="shared" si="277"/>
        <v>#VALUE!</v>
      </c>
      <c r="B2179" s="243">
        <v>2176</v>
      </c>
      <c r="C2179" s="244"/>
      <c r="D2179" s="259" t="str">
        <f t="shared" si="278"/>
        <v/>
      </c>
      <c r="E2179" s="236"/>
      <c r="F2179" s="236"/>
      <c r="G2179" s="244"/>
      <c r="H2179" s="259" t="str">
        <f t="shared" si="279"/>
        <v/>
      </c>
      <c r="I2179" s="236"/>
      <c r="J2179" s="236"/>
      <c r="K2179" s="236"/>
      <c r="L2179" s="236"/>
      <c r="M2179" s="311">
        <f t="shared" si="280"/>
        <v>0</v>
      </c>
      <c r="N2179" s="236"/>
      <c r="O2179" s="236"/>
      <c r="P2179" s="236"/>
      <c r="Q2179" s="236"/>
      <c r="R2179" s="236"/>
      <c r="S2179" s="236"/>
      <c r="T2179" s="236"/>
      <c r="U2179" s="236"/>
      <c r="V2179" s="236"/>
      <c r="W2179" s="236"/>
      <c r="X2179" s="236"/>
      <c r="Y2179" s="236"/>
      <c r="Z2179" s="236"/>
      <c r="AA2179" s="236"/>
      <c r="AB2179" s="236"/>
      <c r="AC2179" s="236"/>
      <c r="AD2179" s="236"/>
      <c r="AE2179" s="236"/>
      <c r="AF2179" s="236"/>
      <c r="AG2179" s="236"/>
      <c r="AH2179" s="236"/>
      <c r="AI2179" s="236"/>
      <c r="AJ2179" s="236"/>
      <c r="AK2179" s="236"/>
      <c r="AL2179" s="260" t="str">
        <f t="shared" si="274"/>
        <v>нет</v>
      </c>
      <c r="AM2179" s="260" t="str">
        <f t="shared" si="276"/>
        <v>нет</v>
      </c>
      <c r="AN2179" s="260">
        <f t="shared" si="281"/>
        <v>0</v>
      </c>
      <c r="AO2179" s="260" t="e">
        <f t="shared" si="275"/>
        <v>#VALUE!</v>
      </c>
    </row>
    <row r="2180" spans="1:41">
      <c r="A2180" s="264" t="e">
        <f t="shared" si="277"/>
        <v>#VALUE!</v>
      </c>
      <c r="B2180" s="243">
        <v>2177</v>
      </c>
      <c r="C2180" s="244"/>
      <c r="D2180" s="259" t="str">
        <f t="shared" si="278"/>
        <v/>
      </c>
      <c r="E2180" s="236"/>
      <c r="F2180" s="236"/>
      <c r="G2180" s="244"/>
      <c r="H2180" s="259" t="str">
        <f t="shared" si="279"/>
        <v/>
      </c>
      <c r="I2180" s="236"/>
      <c r="J2180" s="236"/>
      <c r="K2180" s="236"/>
      <c r="L2180" s="236"/>
      <c r="M2180" s="311">
        <f t="shared" si="280"/>
        <v>0</v>
      </c>
      <c r="N2180" s="236"/>
      <c r="O2180" s="236"/>
      <c r="P2180" s="236"/>
      <c r="Q2180" s="236"/>
      <c r="R2180" s="236"/>
      <c r="S2180" s="236"/>
      <c r="T2180" s="236"/>
      <c r="U2180" s="236"/>
      <c r="V2180" s="236"/>
      <c r="W2180" s="236"/>
      <c r="X2180" s="236"/>
      <c r="Y2180" s="236"/>
      <c r="Z2180" s="236"/>
      <c r="AA2180" s="236"/>
      <c r="AB2180" s="236"/>
      <c r="AC2180" s="236"/>
      <c r="AD2180" s="236"/>
      <c r="AE2180" s="236"/>
      <c r="AF2180" s="236"/>
      <c r="AG2180" s="236"/>
      <c r="AH2180" s="236"/>
      <c r="AI2180" s="236"/>
      <c r="AJ2180" s="236"/>
      <c r="AK2180" s="236"/>
      <c r="AL2180" s="260" t="str">
        <f t="shared" si="274"/>
        <v>нет</v>
      </c>
      <c r="AM2180" s="260" t="str">
        <f t="shared" si="276"/>
        <v>нет</v>
      </c>
      <c r="AN2180" s="260">
        <f t="shared" si="281"/>
        <v>0</v>
      </c>
      <c r="AO2180" s="260" t="e">
        <f t="shared" si="275"/>
        <v>#VALUE!</v>
      </c>
    </row>
    <row r="2181" spans="1:41">
      <c r="A2181" s="264" t="e">
        <f t="shared" si="277"/>
        <v>#VALUE!</v>
      </c>
      <c r="B2181" s="243">
        <v>2178</v>
      </c>
      <c r="C2181" s="244"/>
      <c r="D2181" s="259" t="str">
        <f t="shared" si="278"/>
        <v/>
      </c>
      <c r="E2181" s="236"/>
      <c r="F2181" s="236"/>
      <c r="G2181" s="244"/>
      <c r="H2181" s="259" t="str">
        <f t="shared" si="279"/>
        <v/>
      </c>
      <c r="I2181" s="236"/>
      <c r="J2181" s="236"/>
      <c r="K2181" s="236"/>
      <c r="L2181" s="236"/>
      <c r="M2181" s="311">
        <f t="shared" si="280"/>
        <v>0</v>
      </c>
      <c r="N2181" s="236"/>
      <c r="O2181" s="236"/>
      <c r="P2181" s="236"/>
      <c r="Q2181" s="236"/>
      <c r="R2181" s="236"/>
      <c r="S2181" s="236"/>
      <c r="T2181" s="236"/>
      <c r="U2181" s="236"/>
      <c r="V2181" s="236"/>
      <c r="W2181" s="236"/>
      <c r="X2181" s="236"/>
      <c r="Y2181" s="236"/>
      <c r="Z2181" s="236"/>
      <c r="AA2181" s="236"/>
      <c r="AB2181" s="236"/>
      <c r="AC2181" s="236"/>
      <c r="AD2181" s="236"/>
      <c r="AE2181" s="236"/>
      <c r="AF2181" s="236"/>
      <c r="AG2181" s="236"/>
      <c r="AH2181" s="236"/>
      <c r="AI2181" s="236"/>
      <c r="AJ2181" s="236"/>
      <c r="AK2181" s="236"/>
      <c r="AL2181" s="260" t="str">
        <f t="shared" ref="AL2181:AL2244" si="282">IF($I2181&lt;5,"нет",IF($I2181&gt;9,"нет","да"))</f>
        <v>нет</v>
      </c>
      <c r="AM2181" s="260" t="str">
        <f t="shared" si="276"/>
        <v>нет</v>
      </c>
      <c r="AN2181" s="260">
        <f t="shared" si="281"/>
        <v>0</v>
      </c>
      <c r="AO2181" s="260" t="e">
        <f t="shared" ref="AO2181:AO2244" si="283">IF(LEN(G2181)=5,LEFT(G2181,1)+100,LEFT(G2181,2)+100)</f>
        <v>#VALUE!</v>
      </c>
    </row>
    <row r="2182" spans="1:41">
      <c r="A2182" s="264" t="e">
        <f t="shared" si="277"/>
        <v>#VALUE!</v>
      </c>
      <c r="B2182" s="243">
        <v>2179</v>
      </c>
      <c r="C2182" s="244"/>
      <c r="D2182" s="259" t="str">
        <f t="shared" si="278"/>
        <v/>
      </c>
      <c r="E2182" s="236"/>
      <c r="F2182" s="236"/>
      <c r="G2182" s="244"/>
      <c r="H2182" s="259" t="str">
        <f t="shared" si="279"/>
        <v/>
      </c>
      <c r="I2182" s="236"/>
      <c r="J2182" s="236"/>
      <c r="K2182" s="236"/>
      <c r="L2182" s="236"/>
      <c r="M2182" s="311">
        <f t="shared" si="280"/>
        <v>0</v>
      </c>
      <c r="N2182" s="236"/>
      <c r="O2182" s="236"/>
      <c r="P2182" s="236"/>
      <c r="Q2182" s="236"/>
      <c r="R2182" s="236"/>
      <c r="S2182" s="236"/>
      <c r="T2182" s="236"/>
      <c r="U2182" s="236"/>
      <c r="V2182" s="236"/>
      <c r="W2182" s="236"/>
      <c r="X2182" s="236"/>
      <c r="Y2182" s="236"/>
      <c r="Z2182" s="236"/>
      <c r="AA2182" s="236"/>
      <c r="AB2182" s="236"/>
      <c r="AC2182" s="236"/>
      <c r="AD2182" s="236"/>
      <c r="AE2182" s="236"/>
      <c r="AF2182" s="236"/>
      <c r="AG2182" s="236"/>
      <c r="AH2182" s="236"/>
      <c r="AI2182" s="236"/>
      <c r="AJ2182" s="236"/>
      <c r="AK2182" s="236"/>
      <c r="AL2182" s="260" t="str">
        <f t="shared" si="282"/>
        <v>нет</v>
      </c>
      <c r="AM2182" s="260" t="str">
        <f t="shared" ref="AM2182:AM2245" si="284">IF($I2182&lt;=9,"нет","да")</f>
        <v>нет</v>
      </c>
      <c r="AN2182" s="260">
        <f t="shared" si="281"/>
        <v>0</v>
      </c>
      <c r="AO2182" s="260" t="e">
        <f t="shared" si="283"/>
        <v>#VALUE!</v>
      </c>
    </row>
    <row r="2183" spans="1:41">
      <c r="A2183" s="264" t="e">
        <f t="shared" si="277"/>
        <v>#VALUE!</v>
      </c>
      <c r="B2183" s="243">
        <v>2180</v>
      </c>
      <c r="C2183" s="244"/>
      <c r="D2183" s="259" t="str">
        <f t="shared" si="278"/>
        <v/>
      </c>
      <c r="E2183" s="236"/>
      <c r="F2183" s="236"/>
      <c r="G2183" s="244"/>
      <c r="H2183" s="259" t="str">
        <f t="shared" si="279"/>
        <v/>
      </c>
      <c r="I2183" s="236"/>
      <c r="J2183" s="236"/>
      <c r="K2183" s="236"/>
      <c r="L2183" s="236"/>
      <c r="M2183" s="311">
        <f t="shared" si="280"/>
        <v>0</v>
      </c>
      <c r="N2183" s="236"/>
      <c r="O2183" s="236"/>
      <c r="P2183" s="236"/>
      <c r="Q2183" s="236"/>
      <c r="R2183" s="236"/>
      <c r="S2183" s="236"/>
      <c r="T2183" s="236"/>
      <c r="U2183" s="236"/>
      <c r="V2183" s="236"/>
      <c r="W2183" s="236"/>
      <c r="X2183" s="236"/>
      <c r="Y2183" s="236"/>
      <c r="Z2183" s="236"/>
      <c r="AA2183" s="236"/>
      <c r="AB2183" s="236"/>
      <c r="AC2183" s="236"/>
      <c r="AD2183" s="236"/>
      <c r="AE2183" s="236"/>
      <c r="AF2183" s="236"/>
      <c r="AG2183" s="236"/>
      <c r="AH2183" s="236"/>
      <c r="AI2183" s="236"/>
      <c r="AJ2183" s="236"/>
      <c r="AK2183" s="236"/>
      <c r="AL2183" s="260" t="str">
        <f t="shared" si="282"/>
        <v>нет</v>
      </c>
      <c r="AM2183" s="260" t="str">
        <f t="shared" si="284"/>
        <v>нет</v>
      </c>
      <c r="AN2183" s="260">
        <f t="shared" si="281"/>
        <v>0</v>
      </c>
      <c r="AO2183" s="260" t="e">
        <f t="shared" si="283"/>
        <v>#VALUE!</v>
      </c>
    </row>
    <row r="2184" spans="1:41">
      <c r="A2184" s="264" t="e">
        <f t="shared" ref="A2184:A2247" si="285">IF($AO2184=$C2184, "Код_ОО+МСУ_верно", "Требуется проверка кода ОО или МСУ, кроме 101, 102,103")</f>
        <v>#VALUE!</v>
      </c>
      <c r="B2184" s="243">
        <v>2181</v>
      </c>
      <c r="C2184" s="244"/>
      <c r="D2184" s="259" t="str">
        <f t="shared" si="278"/>
        <v/>
      </c>
      <c r="E2184" s="236"/>
      <c r="F2184" s="236"/>
      <c r="G2184" s="244"/>
      <c r="H2184" s="259" t="str">
        <f t="shared" si="279"/>
        <v/>
      </c>
      <c r="I2184" s="236"/>
      <c r="J2184" s="236"/>
      <c r="K2184" s="236"/>
      <c r="L2184" s="236"/>
      <c r="M2184" s="311">
        <f t="shared" si="280"/>
        <v>0</v>
      </c>
      <c r="N2184" s="236"/>
      <c r="O2184" s="236"/>
      <c r="P2184" s="236"/>
      <c r="Q2184" s="236"/>
      <c r="R2184" s="236"/>
      <c r="S2184" s="236"/>
      <c r="T2184" s="236"/>
      <c r="U2184" s="236"/>
      <c r="V2184" s="236"/>
      <c r="W2184" s="236"/>
      <c r="X2184" s="236"/>
      <c r="Y2184" s="236"/>
      <c r="Z2184" s="236"/>
      <c r="AA2184" s="236"/>
      <c r="AB2184" s="236"/>
      <c r="AC2184" s="236"/>
      <c r="AD2184" s="236"/>
      <c r="AE2184" s="236"/>
      <c r="AF2184" s="236"/>
      <c r="AG2184" s="236"/>
      <c r="AH2184" s="236"/>
      <c r="AI2184" s="236"/>
      <c r="AJ2184" s="236"/>
      <c r="AK2184" s="236"/>
      <c r="AL2184" s="260" t="str">
        <f t="shared" si="282"/>
        <v>нет</v>
      </c>
      <c r="AM2184" s="260" t="str">
        <f t="shared" si="284"/>
        <v>нет</v>
      </c>
      <c r="AN2184" s="260">
        <f t="shared" si="281"/>
        <v>0</v>
      </c>
      <c r="AO2184" s="260" t="e">
        <f t="shared" si="283"/>
        <v>#VALUE!</v>
      </c>
    </row>
    <row r="2185" spans="1:41">
      <c r="A2185" s="264" t="e">
        <f t="shared" si="285"/>
        <v>#VALUE!</v>
      </c>
      <c r="B2185" s="243">
        <v>2182</v>
      </c>
      <c r="C2185" s="244"/>
      <c r="D2185" s="259" t="str">
        <f t="shared" si="278"/>
        <v/>
      </c>
      <c r="E2185" s="236"/>
      <c r="F2185" s="236"/>
      <c r="G2185" s="244"/>
      <c r="H2185" s="259" t="str">
        <f t="shared" si="279"/>
        <v/>
      </c>
      <c r="I2185" s="236"/>
      <c r="J2185" s="236"/>
      <c r="K2185" s="236"/>
      <c r="L2185" s="236"/>
      <c r="M2185" s="311">
        <f t="shared" si="280"/>
        <v>0</v>
      </c>
      <c r="N2185" s="236"/>
      <c r="O2185" s="236"/>
      <c r="P2185" s="236"/>
      <c r="Q2185" s="236"/>
      <c r="R2185" s="236"/>
      <c r="S2185" s="236"/>
      <c r="T2185" s="236"/>
      <c r="U2185" s="236"/>
      <c r="V2185" s="236"/>
      <c r="W2185" s="236"/>
      <c r="X2185" s="236"/>
      <c r="Y2185" s="236"/>
      <c r="Z2185" s="236"/>
      <c r="AA2185" s="236"/>
      <c r="AB2185" s="236"/>
      <c r="AC2185" s="236"/>
      <c r="AD2185" s="236"/>
      <c r="AE2185" s="236"/>
      <c r="AF2185" s="236"/>
      <c r="AG2185" s="236"/>
      <c r="AH2185" s="236"/>
      <c r="AI2185" s="236"/>
      <c r="AJ2185" s="236"/>
      <c r="AK2185" s="236"/>
      <c r="AL2185" s="260" t="str">
        <f t="shared" si="282"/>
        <v>нет</v>
      </c>
      <c r="AM2185" s="260" t="str">
        <f t="shared" si="284"/>
        <v>нет</v>
      </c>
      <c r="AN2185" s="260">
        <f t="shared" si="281"/>
        <v>0</v>
      </c>
      <c r="AO2185" s="260" t="e">
        <f t="shared" si="283"/>
        <v>#VALUE!</v>
      </c>
    </row>
    <row r="2186" spans="1:41">
      <c r="A2186" s="264" t="e">
        <f t="shared" si="285"/>
        <v>#VALUE!</v>
      </c>
      <c r="B2186" s="243">
        <v>2183</v>
      </c>
      <c r="C2186" s="244"/>
      <c r="D2186" s="259" t="str">
        <f t="shared" si="278"/>
        <v/>
      </c>
      <c r="E2186" s="236"/>
      <c r="F2186" s="236"/>
      <c r="G2186" s="244"/>
      <c r="H2186" s="259" t="str">
        <f t="shared" si="279"/>
        <v/>
      </c>
      <c r="I2186" s="236"/>
      <c r="J2186" s="236"/>
      <c r="K2186" s="236"/>
      <c r="L2186" s="236"/>
      <c r="M2186" s="311">
        <f t="shared" si="280"/>
        <v>0</v>
      </c>
      <c r="N2186" s="236"/>
      <c r="O2186" s="236"/>
      <c r="P2186" s="236"/>
      <c r="Q2186" s="236"/>
      <c r="R2186" s="236"/>
      <c r="S2186" s="236"/>
      <c r="T2186" s="236"/>
      <c r="U2186" s="236"/>
      <c r="V2186" s="236"/>
      <c r="W2186" s="236"/>
      <c r="X2186" s="236"/>
      <c r="Y2186" s="236"/>
      <c r="Z2186" s="236"/>
      <c r="AA2186" s="236"/>
      <c r="AB2186" s="236"/>
      <c r="AC2186" s="236"/>
      <c r="AD2186" s="236"/>
      <c r="AE2186" s="236"/>
      <c r="AF2186" s="236"/>
      <c r="AG2186" s="236"/>
      <c r="AH2186" s="236"/>
      <c r="AI2186" s="236"/>
      <c r="AJ2186" s="236"/>
      <c r="AK2186" s="236"/>
      <c r="AL2186" s="260" t="str">
        <f t="shared" si="282"/>
        <v>нет</v>
      </c>
      <c r="AM2186" s="260" t="str">
        <f t="shared" si="284"/>
        <v>нет</v>
      </c>
      <c r="AN2186" s="260">
        <f t="shared" si="281"/>
        <v>0</v>
      </c>
      <c r="AO2186" s="260" t="e">
        <f t="shared" si="283"/>
        <v>#VALUE!</v>
      </c>
    </row>
    <row r="2187" spans="1:41">
      <c r="A2187" s="264" t="e">
        <f t="shared" si="285"/>
        <v>#VALUE!</v>
      </c>
      <c r="B2187" s="243">
        <v>2184</v>
      </c>
      <c r="C2187" s="244"/>
      <c r="D2187" s="259" t="str">
        <f t="shared" si="278"/>
        <v/>
      </c>
      <c r="E2187" s="236"/>
      <c r="F2187" s="236"/>
      <c r="G2187" s="244"/>
      <c r="H2187" s="259" t="str">
        <f t="shared" si="279"/>
        <v/>
      </c>
      <c r="I2187" s="236"/>
      <c r="J2187" s="236"/>
      <c r="K2187" s="236"/>
      <c r="L2187" s="236"/>
      <c r="M2187" s="311">
        <f t="shared" si="280"/>
        <v>0</v>
      </c>
      <c r="N2187" s="236"/>
      <c r="O2187" s="236"/>
      <c r="P2187" s="236"/>
      <c r="Q2187" s="236"/>
      <c r="R2187" s="236"/>
      <c r="S2187" s="236"/>
      <c r="T2187" s="236"/>
      <c r="U2187" s="236"/>
      <c r="V2187" s="236"/>
      <c r="W2187" s="236"/>
      <c r="X2187" s="236"/>
      <c r="Y2187" s="236"/>
      <c r="Z2187" s="236"/>
      <c r="AA2187" s="236"/>
      <c r="AB2187" s="236"/>
      <c r="AC2187" s="236"/>
      <c r="AD2187" s="236"/>
      <c r="AE2187" s="236"/>
      <c r="AF2187" s="236"/>
      <c r="AG2187" s="236"/>
      <c r="AH2187" s="236"/>
      <c r="AI2187" s="236"/>
      <c r="AJ2187" s="236"/>
      <c r="AK2187" s="236"/>
      <c r="AL2187" s="260" t="str">
        <f t="shared" si="282"/>
        <v>нет</v>
      </c>
      <c r="AM2187" s="260" t="str">
        <f t="shared" si="284"/>
        <v>нет</v>
      </c>
      <c r="AN2187" s="260">
        <f t="shared" si="281"/>
        <v>0</v>
      </c>
      <c r="AO2187" s="260" t="e">
        <f t="shared" si="283"/>
        <v>#VALUE!</v>
      </c>
    </row>
    <row r="2188" spans="1:41">
      <c r="A2188" s="264" t="e">
        <f t="shared" si="285"/>
        <v>#VALUE!</v>
      </c>
      <c r="B2188" s="243">
        <v>2185</v>
      </c>
      <c r="C2188" s="244"/>
      <c r="D2188" s="259" t="str">
        <f t="shared" si="278"/>
        <v/>
      </c>
      <c r="E2188" s="236"/>
      <c r="F2188" s="236"/>
      <c r="G2188" s="244"/>
      <c r="H2188" s="259" t="str">
        <f t="shared" si="279"/>
        <v/>
      </c>
      <c r="I2188" s="236"/>
      <c r="J2188" s="236"/>
      <c r="K2188" s="236"/>
      <c r="L2188" s="236"/>
      <c r="M2188" s="311">
        <f t="shared" si="280"/>
        <v>0</v>
      </c>
      <c r="N2188" s="236"/>
      <c r="O2188" s="236"/>
      <c r="P2188" s="236"/>
      <c r="Q2188" s="236"/>
      <c r="R2188" s="236"/>
      <c r="S2188" s="236"/>
      <c r="T2188" s="236"/>
      <c r="U2188" s="236"/>
      <c r="V2188" s="236"/>
      <c r="W2188" s="236"/>
      <c r="X2188" s="236"/>
      <c r="Y2188" s="236"/>
      <c r="Z2188" s="236"/>
      <c r="AA2188" s="236"/>
      <c r="AB2188" s="236"/>
      <c r="AC2188" s="236"/>
      <c r="AD2188" s="236"/>
      <c r="AE2188" s="236"/>
      <c r="AF2188" s="236"/>
      <c r="AG2188" s="236"/>
      <c r="AH2188" s="236"/>
      <c r="AI2188" s="236"/>
      <c r="AJ2188" s="236"/>
      <c r="AK2188" s="236"/>
      <c r="AL2188" s="260" t="str">
        <f t="shared" si="282"/>
        <v>нет</v>
      </c>
      <c r="AM2188" s="260" t="str">
        <f t="shared" si="284"/>
        <v>нет</v>
      </c>
      <c r="AN2188" s="260">
        <f t="shared" si="281"/>
        <v>0</v>
      </c>
      <c r="AO2188" s="260" t="e">
        <f t="shared" si="283"/>
        <v>#VALUE!</v>
      </c>
    </row>
    <row r="2189" spans="1:41">
      <c r="A2189" s="264" t="e">
        <f t="shared" si="285"/>
        <v>#VALUE!</v>
      </c>
      <c r="B2189" s="243">
        <v>2186</v>
      </c>
      <c r="C2189" s="244"/>
      <c r="D2189" s="259" t="str">
        <f t="shared" si="278"/>
        <v/>
      </c>
      <c r="E2189" s="236"/>
      <c r="F2189" s="236"/>
      <c r="G2189" s="244"/>
      <c r="H2189" s="259" t="str">
        <f t="shared" si="279"/>
        <v/>
      </c>
      <c r="I2189" s="236"/>
      <c r="J2189" s="236"/>
      <c r="K2189" s="236"/>
      <c r="L2189" s="236"/>
      <c r="M2189" s="311">
        <f t="shared" si="280"/>
        <v>0</v>
      </c>
      <c r="N2189" s="236"/>
      <c r="O2189" s="236"/>
      <c r="P2189" s="236"/>
      <c r="Q2189" s="236"/>
      <c r="R2189" s="236"/>
      <c r="S2189" s="236"/>
      <c r="T2189" s="236"/>
      <c r="U2189" s="236"/>
      <c r="V2189" s="236"/>
      <c r="W2189" s="236"/>
      <c r="X2189" s="236"/>
      <c r="Y2189" s="236"/>
      <c r="Z2189" s="236"/>
      <c r="AA2189" s="236"/>
      <c r="AB2189" s="236"/>
      <c r="AC2189" s="236"/>
      <c r="AD2189" s="236"/>
      <c r="AE2189" s="236"/>
      <c r="AF2189" s="236"/>
      <c r="AG2189" s="236"/>
      <c r="AH2189" s="236"/>
      <c r="AI2189" s="236"/>
      <c r="AJ2189" s="236"/>
      <c r="AK2189" s="236"/>
      <c r="AL2189" s="260" t="str">
        <f t="shared" si="282"/>
        <v>нет</v>
      </c>
      <c r="AM2189" s="260" t="str">
        <f t="shared" si="284"/>
        <v>нет</v>
      </c>
      <c r="AN2189" s="260">
        <f t="shared" si="281"/>
        <v>0</v>
      </c>
      <c r="AO2189" s="260" t="e">
        <f t="shared" si="283"/>
        <v>#VALUE!</v>
      </c>
    </row>
    <row r="2190" spans="1:41">
      <c r="A2190" s="264" t="e">
        <f t="shared" si="285"/>
        <v>#VALUE!</v>
      </c>
      <c r="B2190" s="243">
        <v>2187</v>
      </c>
      <c r="C2190" s="244"/>
      <c r="D2190" s="259" t="str">
        <f t="shared" si="278"/>
        <v/>
      </c>
      <c r="E2190" s="236"/>
      <c r="F2190" s="236"/>
      <c r="G2190" s="244"/>
      <c r="H2190" s="259" t="str">
        <f t="shared" si="279"/>
        <v/>
      </c>
      <c r="I2190" s="236"/>
      <c r="J2190" s="236"/>
      <c r="K2190" s="236"/>
      <c r="L2190" s="236"/>
      <c r="M2190" s="311">
        <f t="shared" si="280"/>
        <v>0</v>
      </c>
      <c r="N2190" s="236"/>
      <c r="O2190" s="236"/>
      <c r="P2190" s="236"/>
      <c r="Q2190" s="236"/>
      <c r="R2190" s="236"/>
      <c r="S2190" s="236"/>
      <c r="T2190" s="236"/>
      <c r="U2190" s="236"/>
      <c r="V2190" s="236"/>
      <c r="W2190" s="236"/>
      <c r="X2190" s="236"/>
      <c r="Y2190" s="236"/>
      <c r="Z2190" s="236"/>
      <c r="AA2190" s="236"/>
      <c r="AB2190" s="236"/>
      <c r="AC2190" s="236"/>
      <c r="AD2190" s="236"/>
      <c r="AE2190" s="236"/>
      <c r="AF2190" s="236"/>
      <c r="AG2190" s="236"/>
      <c r="AH2190" s="236"/>
      <c r="AI2190" s="236"/>
      <c r="AJ2190" s="236"/>
      <c r="AK2190" s="236"/>
      <c r="AL2190" s="260" t="str">
        <f t="shared" si="282"/>
        <v>нет</v>
      </c>
      <c r="AM2190" s="260" t="str">
        <f t="shared" si="284"/>
        <v>нет</v>
      </c>
      <c r="AN2190" s="260">
        <f t="shared" si="281"/>
        <v>0</v>
      </c>
      <c r="AO2190" s="260" t="e">
        <f t="shared" si="283"/>
        <v>#VALUE!</v>
      </c>
    </row>
    <row r="2191" spans="1:41">
      <c r="A2191" s="264" t="e">
        <f t="shared" si="285"/>
        <v>#VALUE!</v>
      </c>
      <c r="B2191" s="243">
        <v>2188</v>
      </c>
      <c r="C2191" s="244"/>
      <c r="D2191" s="259" t="str">
        <f t="shared" si="278"/>
        <v/>
      </c>
      <c r="E2191" s="236"/>
      <c r="F2191" s="236"/>
      <c r="G2191" s="244"/>
      <c r="H2191" s="259" t="str">
        <f t="shared" si="279"/>
        <v/>
      </c>
      <c r="I2191" s="236"/>
      <c r="J2191" s="236"/>
      <c r="K2191" s="236"/>
      <c r="L2191" s="236"/>
      <c r="M2191" s="311">
        <f t="shared" si="280"/>
        <v>0</v>
      </c>
      <c r="N2191" s="236"/>
      <c r="O2191" s="236"/>
      <c r="P2191" s="236"/>
      <c r="Q2191" s="236"/>
      <c r="R2191" s="236"/>
      <c r="S2191" s="236"/>
      <c r="T2191" s="236"/>
      <c r="U2191" s="236"/>
      <c r="V2191" s="236"/>
      <c r="W2191" s="236"/>
      <c r="X2191" s="236"/>
      <c r="Y2191" s="236"/>
      <c r="Z2191" s="236"/>
      <c r="AA2191" s="236"/>
      <c r="AB2191" s="236"/>
      <c r="AC2191" s="236"/>
      <c r="AD2191" s="236"/>
      <c r="AE2191" s="236"/>
      <c r="AF2191" s="236"/>
      <c r="AG2191" s="236"/>
      <c r="AH2191" s="236"/>
      <c r="AI2191" s="236"/>
      <c r="AJ2191" s="236"/>
      <c r="AK2191" s="236"/>
      <c r="AL2191" s="260" t="str">
        <f t="shared" si="282"/>
        <v>нет</v>
      </c>
      <c r="AM2191" s="260" t="str">
        <f t="shared" si="284"/>
        <v>нет</v>
      </c>
      <c r="AN2191" s="260">
        <f t="shared" si="281"/>
        <v>0</v>
      </c>
      <c r="AO2191" s="260" t="e">
        <f t="shared" si="283"/>
        <v>#VALUE!</v>
      </c>
    </row>
    <row r="2192" spans="1:41">
      <c r="A2192" s="264" t="e">
        <f t="shared" si="285"/>
        <v>#VALUE!</v>
      </c>
      <c r="B2192" s="243">
        <v>2189</v>
      </c>
      <c r="C2192" s="244"/>
      <c r="D2192" s="259" t="str">
        <f t="shared" si="278"/>
        <v/>
      </c>
      <c r="E2192" s="236"/>
      <c r="F2192" s="236"/>
      <c r="G2192" s="244"/>
      <c r="H2192" s="259" t="str">
        <f t="shared" si="279"/>
        <v/>
      </c>
      <c r="I2192" s="236"/>
      <c r="J2192" s="236"/>
      <c r="K2192" s="236"/>
      <c r="L2192" s="236"/>
      <c r="M2192" s="311">
        <f t="shared" si="280"/>
        <v>0</v>
      </c>
      <c r="N2192" s="236"/>
      <c r="O2192" s="236"/>
      <c r="P2192" s="236"/>
      <c r="Q2192" s="236"/>
      <c r="R2192" s="236"/>
      <c r="S2192" s="236"/>
      <c r="T2192" s="236"/>
      <c r="U2192" s="236"/>
      <c r="V2192" s="236"/>
      <c r="W2192" s="236"/>
      <c r="X2192" s="236"/>
      <c r="Y2192" s="236"/>
      <c r="Z2192" s="236"/>
      <c r="AA2192" s="236"/>
      <c r="AB2192" s="236"/>
      <c r="AC2192" s="236"/>
      <c r="AD2192" s="236"/>
      <c r="AE2192" s="236"/>
      <c r="AF2192" s="236"/>
      <c r="AG2192" s="236"/>
      <c r="AH2192" s="236"/>
      <c r="AI2192" s="236"/>
      <c r="AJ2192" s="236"/>
      <c r="AK2192" s="236"/>
      <c r="AL2192" s="260" t="str">
        <f t="shared" si="282"/>
        <v>нет</v>
      </c>
      <c r="AM2192" s="260" t="str">
        <f t="shared" si="284"/>
        <v>нет</v>
      </c>
      <c r="AN2192" s="260">
        <f t="shared" si="281"/>
        <v>0</v>
      </c>
      <c r="AO2192" s="260" t="e">
        <f t="shared" si="283"/>
        <v>#VALUE!</v>
      </c>
    </row>
    <row r="2193" spans="1:41">
      <c r="A2193" s="264" t="e">
        <f t="shared" si="285"/>
        <v>#VALUE!</v>
      </c>
      <c r="B2193" s="243">
        <v>2190</v>
      </c>
      <c r="C2193" s="244"/>
      <c r="D2193" s="259" t="str">
        <f t="shared" si="278"/>
        <v/>
      </c>
      <c r="E2193" s="236"/>
      <c r="F2193" s="236"/>
      <c r="G2193" s="244"/>
      <c r="H2193" s="259" t="str">
        <f t="shared" si="279"/>
        <v/>
      </c>
      <c r="I2193" s="236"/>
      <c r="J2193" s="236"/>
      <c r="K2193" s="236"/>
      <c r="L2193" s="236"/>
      <c r="M2193" s="311">
        <f t="shared" si="280"/>
        <v>0</v>
      </c>
      <c r="N2193" s="236"/>
      <c r="O2193" s="236"/>
      <c r="P2193" s="236"/>
      <c r="Q2193" s="236"/>
      <c r="R2193" s="236"/>
      <c r="S2193" s="236"/>
      <c r="T2193" s="236"/>
      <c r="U2193" s="236"/>
      <c r="V2193" s="236"/>
      <c r="W2193" s="236"/>
      <c r="X2193" s="236"/>
      <c r="Y2193" s="236"/>
      <c r="Z2193" s="236"/>
      <c r="AA2193" s="236"/>
      <c r="AB2193" s="236"/>
      <c r="AC2193" s="236"/>
      <c r="AD2193" s="236"/>
      <c r="AE2193" s="236"/>
      <c r="AF2193" s="236"/>
      <c r="AG2193" s="236"/>
      <c r="AH2193" s="236"/>
      <c r="AI2193" s="236"/>
      <c r="AJ2193" s="236"/>
      <c r="AK2193" s="236"/>
      <c r="AL2193" s="260" t="str">
        <f t="shared" si="282"/>
        <v>нет</v>
      </c>
      <c r="AM2193" s="260" t="str">
        <f t="shared" si="284"/>
        <v>нет</v>
      </c>
      <c r="AN2193" s="260">
        <f t="shared" si="281"/>
        <v>0</v>
      </c>
      <c r="AO2193" s="260" t="e">
        <f t="shared" si="283"/>
        <v>#VALUE!</v>
      </c>
    </row>
    <row r="2194" spans="1:41">
      <c r="A2194" s="264" t="e">
        <f t="shared" si="285"/>
        <v>#VALUE!</v>
      </c>
      <c r="B2194" s="243">
        <v>2191</v>
      </c>
      <c r="C2194" s="244"/>
      <c r="D2194" s="259" t="str">
        <f t="shared" si="278"/>
        <v/>
      </c>
      <c r="E2194" s="236"/>
      <c r="F2194" s="236"/>
      <c r="G2194" s="244"/>
      <c r="H2194" s="259" t="str">
        <f t="shared" si="279"/>
        <v/>
      </c>
      <c r="I2194" s="236"/>
      <c r="J2194" s="236"/>
      <c r="K2194" s="236"/>
      <c r="L2194" s="236"/>
      <c r="M2194" s="311">
        <f t="shared" si="280"/>
        <v>0</v>
      </c>
      <c r="N2194" s="236"/>
      <c r="O2194" s="236"/>
      <c r="P2194" s="236"/>
      <c r="Q2194" s="236"/>
      <c r="R2194" s="236"/>
      <c r="S2194" s="236"/>
      <c r="T2194" s="236"/>
      <c r="U2194" s="236"/>
      <c r="V2194" s="236"/>
      <c r="W2194" s="236"/>
      <c r="X2194" s="236"/>
      <c r="Y2194" s="236"/>
      <c r="Z2194" s="236"/>
      <c r="AA2194" s="236"/>
      <c r="AB2194" s="236"/>
      <c r="AC2194" s="236"/>
      <c r="AD2194" s="236"/>
      <c r="AE2194" s="236"/>
      <c r="AF2194" s="236"/>
      <c r="AG2194" s="236"/>
      <c r="AH2194" s="236"/>
      <c r="AI2194" s="236"/>
      <c r="AJ2194" s="236"/>
      <c r="AK2194" s="236"/>
      <c r="AL2194" s="260" t="str">
        <f t="shared" si="282"/>
        <v>нет</v>
      </c>
      <c r="AM2194" s="260" t="str">
        <f t="shared" si="284"/>
        <v>нет</v>
      </c>
      <c r="AN2194" s="260">
        <f t="shared" si="281"/>
        <v>0</v>
      </c>
      <c r="AO2194" s="260" t="e">
        <f t="shared" si="283"/>
        <v>#VALUE!</v>
      </c>
    </row>
    <row r="2195" spans="1:41">
      <c r="A2195" s="264" t="e">
        <f t="shared" si="285"/>
        <v>#VALUE!</v>
      </c>
      <c r="B2195" s="243">
        <v>2192</v>
      </c>
      <c r="C2195" s="244"/>
      <c r="D2195" s="259" t="str">
        <f t="shared" si="278"/>
        <v/>
      </c>
      <c r="E2195" s="236"/>
      <c r="F2195" s="236"/>
      <c r="G2195" s="244"/>
      <c r="H2195" s="259" t="str">
        <f t="shared" si="279"/>
        <v/>
      </c>
      <c r="I2195" s="236"/>
      <c r="J2195" s="236"/>
      <c r="K2195" s="236"/>
      <c r="L2195" s="236"/>
      <c r="M2195" s="311">
        <f t="shared" si="280"/>
        <v>0</v>
      </c>
      <c r="N2195" s="236"/>
      <c r="O2195" s="236"/>
      <c r="P2195" s="236"/>
      <c r="Q2195" s="236"/>
      <c r="R2195" s="236"/>
      <c r="S2195" s="236"/>
      <c r="T2195" s="236"/>
      <c r="U2195" s="236"/>
      <c r="V2195" s="236"/>
      <c r="W2195" s="236"/>
      <c r="X2195" s="236"/>
      <c r="Y2195" s="236"/>
      <c r="Z2195" s="236"/>
      <c r="AA2195" s="236"/>
      <c r="AB2195" s="236"/>
      <c r="AC2195" s="236"/>
      <c r="AD2195" s="236"/>
      <c r="AE2195" s="236"/>
      <c r="AF2195" s="236"/>
      <c r="AG2195" s="236"/>
      <c r="AH2195" s="236"/>
      <c r="AI2195" s="236"/>
      <c r="AJ2195" s="236"/>
      <c r="AK2195" s="236"/>
      <c r="AL2195" s="260" t="str">
        <f t="shared" si="282"/>
        <v>нет</v>
      </c>
      <c r="AM2195" s="260" t="str">
        <f t="shared" si="284"/>
        <v>нет</v>
      </c>
      <c r="AN2195" s="260">
        <f t="shared" si="281"/>
        <v>0</v>
      </c>
      <c r="AO2195" s="260" t="e">
        <f t="shared" si="283"/>
        <v>#VALUE!</v>
      </c>
    </row>
    <row r="2196" spans="1:41">
      <c r="A2196" s="264" t="e">
        <f t="shared" si="285"/>
        <v>#VALUE!</v>
      </c>
      <c r="B2196" s="243">
        <v>2193</v>
      </c>
      <c r="C2196" s="244"/>
      <c r="D2196" s="259" t="str">
        <f t="shared" si="278"/>
        <v/>
      </c>
      <c r="E2196" s="236"/>
      <c r="F2196" s="236"/>
      <c r="G2196" s="244"/>
      <c r="H2196" s="259" t="str">
        <f t="shared" si="279"/>
        <v/>
      </c>
      <c r="I2196" s="236"/>
      <c r="J2196" s="236"/>
      <c r="K2196" s="236"/>
      <c r="L2196" s="236"/>
      <c r="M2196" s="311">
        <f t="shared" si="280"/>
        <v>0</v>
      </c>
      <c r="N2196" s="236"/>
      <c r="O2196" s="236"/>
      <c r="P2196" s="236"/>
      <c r="Q2196" s="236"/>
      <c r="R2196" s="236"/>
      <c r="S2196" s="236"/>
      <c r="T2196" s="236"/>
      <c r="U2196" s="236"/>
      <c r="V2196" s="236"/>
      <c r="W2196" s="236"/>
      <c r="X2196" s="236"/>
      <c r="Y2196" s="236"/>
      <c r="Z2196" s="236"/>
      <c r="AA2196" s="236"/>
      <c r="AB2196" s="236"/>
      <c r="AC2196" s="236"/>
      <c r="AD2196" s="236"/>
      <c r="AE2196" s="236"/>
      <c r="AF2196" s="236"/>
      <c r="AG2196" s="236"/>
      <c r="AH2196" s="236"/>
      <c r="AI2196" s="236"/>
      <c r="AJ2196" s="236"/>
      <c r="AK2196" s="236"/>
      <c r="AL2196" s="260" t="str">
        <f t="shared" si="282"/>
        <v>нет</v>
      </c>
      <c r="AM2196" s="260" t="str">
        <f t="shared" si="284"/>
        <v>нет</v>
      </c>
      <c r="AN2196" s="260">
        <f t="shared" si="281"/>
        <v>0</v>
      </c>
      <c r="AO2196" s="260" t="e">
        <f t="shared" si="283"/>
        <v>#VALUE!</v>
      </c>
    </row>
    <row r="2197" spans="1:41">
      <c r="A2197" s="264" t="e">
        <f t="shared" si="285"/>
        <v>#VALUE!</v>
      </c>
      <c r="B2197" s="243">
        <v>2194</v>
      </c>
      <c r="C2197" s="244"/>
      <c r="D2197" s="259" t="str">
        <f t="shared" si="278"/>
        <v/>
      </c>
      <c r="E2197" s="236"/>
      <c r="F2197" s="236"/>
      <c r="G2197" s="244"/>
      <c r="H2197" s="259" t="str">
        <f t="shared" si="279"/>
        <v/>
      </c>
      <c r="I2197" s="236"/>
      <c r="J2197" s="236"/>
      <c r="K2197" s="236"/>
      <c r="L2197" s="236"/>
      <c r="M2197" s="311">
        <f t="shared" si="280"/>
        <v>0</v>
      </c>
      <c r="N2197" s="236"/>
      <c r="O2197" s="236"/>
      <c r="P2197" s="236"/>
      <c r="Q2197" s="236"/>
      <c r="R2197" s="236"/>
      <c r="S2197" s="236"/>
      <c r="T2197" s="236"/>
      <c r="U2197" s="236"/>
      <c r="V2197" s="236"/>
      <c r="W2197" s="236"/>
      <c r="X2197" s="236"/>
      <c r="Y2197" s="236"/>
      <c r="Z2197" s="236"/>
      <c r="AA2197" s="236"/>
      <c r="AB2197" s="236"/>
      <c r="AC2197" s="236"/>
      <c r="AD2197" s="236"/>
      <c r="AE2197" s="236"/>
      <c r="AF2197" s="236"/>
      <c r="AG2197" s="236"/>
      <c r="AH2197" s="236"/>
      <c r="AI2197" s="236"/>
      <c r="AJ2197" s="236"/>
      <c r="AK2197" s="236"/>
      <c r="AL2197" s="260" t="str">
        <f t="shared" si="282"/>
        <v>нет</v>
      </c>
      <c r="AM2197" s="260" t="str">
        <f t="shared" si="284"/>
        <v>нет</v>
      </c>
      <c r="AN2197" s="260">
        <f t="shared" si="281"/>
        <v>0</v>
      </c>
      <c r="AO2197" s="260" t="e">
        <f t="shared" si="283"/>
        <v>#VALUE!</v>
      </c>
    </row>
    <row r="2198" spans="1:41">
      <c r="A2198" s="264" t="e">
        <f t="shared" si="285"/>
        <v>#VALUE!</v>
      </c>
      <c r="B2198" s="243">
        <v>2195</v>
      </c>
      <c r="C2198" s="244"/>
      <c r="D2198" s="259" t="str">
        <f t="shared" si="278"/>
        <v/>
      </c>
      <c r="E2198" s="236"/>
      <c r="F2198" s="236"/>
      <c r="G2198" s="244"/>
      <c r="H2198" s="259" t="str">
        <f t="shared" si="279"/>
        <v/>
      </c>
      <c r="I2198" s="236"/>
      <c r="J2198" s="236"/>
      <c r="K2198" s="236"/>
      <c r="L2198" s="236"/>
      <c r="M2198" s="311">
        <f t="shared" si="280"/>
        <v>0</v>
      </c>
      <c r="N2198" s="236"/>
      <c r="O2198" s="236"/>
      <c r="P2198" s="236"/>
      <c r="Q2198" s="236"/>
      <c r="R2198" s="236"/>
      <c r="S2198" s="236"/>
      <c r="T2198" s="236"/>
      <c r="U2198" s="236"/>
      <c r="V2198" s="236"/>
      <c r="W2198" s="236"/>
      <c r="X2198" s="236"/>
      <c r="Y2198" s="236"/>
      <c r="Z2198" s="236"/>
      <c r="AA2198" s="236"/>
      <c r="AB2198" s="236"/>
      <c r="AC2198" s="236"/>
      <c r="AD2198" s="236"/>
      <c r="AE2198" s="236"/>
      <c r="AF2198" s="236"/>
      <c r="AG2198" s="236"/>
      <c r="AH2198" s="236"/>
      <c r="AI2198" s="236"/>
      <c r="AJ2198" s="236"/>
      <c r="AK2198" s="236"/>
      <c r="AL2198" s="260" t="str">
        <f t="shared" si="282"/>
        <v>нет</v>
      </c>
      <c r="AM2198" s="260" t="str">
        <f t="shared" si="284"/>
        <v>нет</v>
      </c>
      <c r="AN2198" s="260">
        <f t="shared" si="281"/>
        <v>0</v>
      </c>
      <c r="AO2198" s="260" t="e">
        <f t="shared" si="283"/>
        <v>#VALUE!</v>
      </c>
    </row>
    <row r="2199" spans="1:41">
      <c r="A2199" s="264" t="e">
        <f t="shared" si="285"/>
        <v>#VALUE!</v>
      </c>
      <c r="B2199" s="243">
        <v>2196</v>
      </c>
      <c r="C2199" s="244"/>
      <c r="D2199" s="259" t="str">
        <f t="shared" si="278"/>
        <v/>
      </c>
      <c r="E2199" s="236"/>
      <c r="F2199" s="236"/>
      <c r="G2199" s="244"/>
      <c r="H2199" s="259" t="str">
        <f t="shared" si="279"/>
        <v/>
      </c>
      <c r="I2199" s="236"/>
      <c r="J2199" s="236"/>
      <c r="K2199" s="236"/>
      <c r="L2199" s="236"/>
      <c r="M2199" s="311">
        <f t="shared" si="280"/>
        <v>0</v>
      </c>
      <c r="N2199" s="236"/>
      <c r="O2199" s="236"/>
      <c r="P2199" s="236"/>
      <c r="Q2199" s="236"/>
      <c r="R2199" s="236"/>
      <c r="S2199" s="236"/>
      <c r="T2199" s="236"/>
      <c r="U2199" s="236"/>
      <c r="V2199" s="236"/>
      <c r="W2199" s="236"/>
      <c r="X2199" s="236"/>
      <c r="Y2199" s="236"/>
      <c r="Z2199" s="236"/>
      <c r="AA2199" s="236"/>
      <c r="AB2199" s="236"/>
      <c r="AC2199" s="236"/>
      <c r="AD2199" s="236"/>
      <c r="AE2199" s="236"/>
      <c r="AF2199" s="236"/>
      <c r="AG2199" s="236"/>
      <c r="AH2199" s="236"/>
      <c r="AI2199" s="236"/>
      <c r="AJ2199" s="236"/>
      <c r="AK2199" s="236"/>
      <c r="AL2199" s="260" t="str">
        <f t="shared" si="282"/>
        <v>нет</v>
      </c>
      <c r="AM2199" s="260" t="str">
        <f t="shared" si="284"/>
        <v>нет</v>
      </c>
      <c r="AN2199" s="260">
        <f t="shared" si="281"/>
        <v>0</v>
      </c>
      <c r="AO2199" s="260" t="e">
        <f t="shared" si="283"/>
        <v>#VALUE!</v>
      </c>
    </row>
    <row r="2200" spans="1:41">
      <c r="A2200" s="264" t="e">
        <f t="shared" si="285"/>
        <v>#VALUE!</v>
      </c>
      <c r="B2200" s="243">
        <v>2197</v>
      </c>
      <c r="C2200" s="244"/>
      <c r="D2200" s="259" t="str">
        <f t="shared" si="278"/>
        <v/>
      </c>
      <c r="E2200" s="236"/>
      <c r="F2200" s="236"/>
      <c r="G2200" s="244"/>
      <c r="H2200" s="259" t="str">
        <f t="shared" si="279"/>
        <v/>
      </c>
      <c r="I2200" s="236"/>
      <c r="J2200" s="236"/>
      <c r="K2200" s="236"/>
      <c r="L2200" s="236"/>
      <c r="M2200" s="311">
        <f t="shared" si="280"/>
        <v>0</v>
      </c>
      <c r="N2200" s="236"/>
      <c r="O2200" s="236"/>
      <c r="P2200" s="236"/>
      <c r="Q2200" s="236"/>
      <c r="R2200" s="236"/>
      <c r="S2200" s="236"/>
      <c r="T2200" s="236"/>
      <c r="U2200" s="236"/>
      <c r="V2200" s="236"/>
      <c r="W2200" s="236"/>
      <c r="X2200" s="236"/>
      <c r="Y2200" s="236"/>
      <c r="Z2200" s="236"/>
      <c r="AA2200" s="236"/>
      <c r="AB2200" s="236"/>
      <c r="AC2200" s="236"/>
      <c r="AD2200" s="236"/>
      <c r="AE2200" s="236"/>
      <c r="AF2200" s="236"/>
      <c r="AG2200" s="236"/>
      <c r="AH2200" s="236"/>
      <c r="AI2200" s="236"/>
      <c r="AJ2200" s="236"/>
      <c r="AK2200" s="236"/>
      <c r="AL2200" s="260" t="str">
        <f t="shared" si="282"/>
        <v>нет</v>
      </c>
      <c r="AM2200" s="260" t="str">
        <f t="shared" si="284"/>
        <v>нет</v>
      </c>
      <c r="AN2200" s="260">
        <f t="shared" si="281"/>
        <v>0</v>
      </c>
      <c r="AO2200" s="260" t="e">
        <f t="shared" si="283"/>
        <v>#VALUE!</v>
      </c>
    </row>
    <row r="2201" spans="1:41">
      <c r="A2201" s="264" t="e">
        <f t="shared" si="285"/>
        <v>#VALUE!</v>
      </c>
      <c r="B2201" s="243">
        <v>2198</v>
      </c>
      <c r="C2201" s="244"/>
      <c r="D2201" s="259" t="str">
        <f t="shared" si="278"/>
        <v/>
      </c>
      <c r="E2201" s="236"/>
      <c r="F2201" s="236"/>
      <c r="G2201" s="244"/>
      <c r="H2201" s="259" t="str">
        <f t="shared" si="279"/>
        <v/>
      </c>
      <c r="I2201" s="236"/>
      <c r="J2201" s="236"/>
      <c r="K2201" s="236"/>
      <c r="L2201" s="236"/>
      <c r="M2201" s="311">
        <f t="shared" si="280"/>
        <v>0</v>
      </c>
      <c r="N2201" s="236"/>
      <c r="O2201" s="236"/>
      <c r="P2201" s="236"/>
      <c r="Q2201" s="236"/>
      <c r="R2201" s="236"/>
      <c r="S2201" s="236"/>
      <c r="T2201" s="236"/>
      <c r="U2201" s="236"/>
      <c r="V2201" s="236"/>
      <c r="W2201" s="236"/>
      <c r="X2201" s="236"/>
      <c r="Y2201" s="236"/>
      <c r="Z2201" s="236"/>
      <c r="AA2201" s="236"/>
      <c r="AB2201" s="236"/>
      <c r="AC2201" s="236"/>
      <c r="AD2201" s="236"/>
      <c r="AE2201" s="236"/>
      <c r="AF2201" s="236"/>
      <c r="AG2201" s="236"/>
      <c r="AH2201" s="236"/>
      <c r="AI2201" s="236"/>
      <c r="AJ2201" s="236"/>
      <c r="AK2201" s="236"/>
      <c r="AL2201" s="260" t="str">
        <f t="shared" si="282"/>
        <v>нет</v>
      </c>
      <c r="AM2201" s="260" t="str">
        <f t="shared" si="284"/>
        <v>нет</v>
      </c>
      <c r="AN2201" s="260">
        <f t="shared" si="281"/>
        <v>0</v>
      </c>
      <c r="AO2201" s="260" t="e">
        <f t="shared" si="283"/>
        <v>#VALUE!</v>
      </c>
    </row>
    <row r="2202" spans="1:41">
      <c r="A2202" s="264" t="e">
        <f t="shared" si="285"/>
        <v>#VALUE!</v>
      </c>
      <c r="B2202" s="243">
        <v>2199</v>
      </c>
      <c r="C2202" s="244"/>
      <c r="D2202" s="259" t="str">
        <f t="shared" si="278"/>
        <v/>
      </c>
      <c r="E2202" s="236"/>
      <c r="F2202" s="236"/>
      <c r="G2202" s="244"/>
      <c r="H2202" s="259" t="str">
        <f t="shared" si="279"/>
        <v/>
      </c>
      <c r="I2202" s="236"/>
      <c r="J2202" s="236"/>
      <c r="K2202" s="236"/>
      <c r="L2202" s="236"/>
      <c r="M2202" s="311">
        <f t="shared" si="280"/>
        <v>0</v>
      </c>
      <c r="N2202" s="236"/>
      <c r="O2202" s="236"/>
      <c r="P2202" s="236"/>
      <c r="Q2202" s="236"/>
      <c r="R2202" s="236"/>
      <c r="S2202" s="236"/>
      <c r="T2202" s="236"/>
      <c r="U2202" s="236"/>
      <c r="V2202" s="236"/>
      <c r="W2202" s="236"/>
      <c r="X2202" s="236"/>
      <c r="Y2202" s="236"/>
      <c r="Z2202" s="236"/>
      <c r="AA2202" s="236"/>
      <c r="AB2202" s="236"/>
      <c r="AC2202" s="236"/>
      <c r="AD2202" s="236"/>
      <c r="AE2202" s="236"/>
      <c r="AF2202" s="236"/>
      <c r="AG2202" s="236"/>
      <c r="AH2202" s="236"/>
      <c r="AI2202" s="236"/>
      <c r="AJ2202" s="236"/>
      <c r="AK2202" s="236"/>
      <c r="AL2202" s="260" t="str">
        <f t="shared" si="282"/>
        <v>нет</v>
      </c>
      <c r="AM2202" s="260" t="str">
        <f t="shared" si="284"/>
        <v>нет</v>
      </c>
      <c r="AN2202" s="260">
        <f t="shared" si="281"/>
        <v>0</v>
      </c>
      <c r="AO2202" s="260" t="e">
        <f t="shared" si="283"/>
        <v>#VALUE!</v>
      </c>
    </row>
    <row r="2203" spans="1:41">
      <c r="A2203" s="264" t="e">
        <f t="shared" si="285"/>
        <v>#VALUE!</v>
      </c>
      <c r="B2203" s="243">
        <v>2200</v>
      </c>
      <c r="C2203" s="244"/>
      <c r="D2203" s="259" t="str">
        <f t="shared" si="278"/>
        <v/>
      </c>
      <c r="E2203" s="236"/>
      <c r="F2203" s="236"/>
      <c r="G2203" s="244"/>
      <c r="H2203" s="259" t="str">
        <f t="shared" si="279"/>
        <v/>
      </c>
      <c r="I2203" s="236"/>
      <c r="J2203" s="236"/>
      <c r="K2203" s="236"/>
      <c r="L2203" s="236"/>
      <c r="M2203" s="311">
        <f t="shared" si="280"/>
        <v>0</v>
      </c>
      <c r="N2203" s="236"/>
      <c r="O2203" s="236"/>
      <c r="P2203" s="236"/>
      <c r="Q2203" s="236"/>
      <c r="R2203" s="236"/>
      <c r="S2203" s="236"/>
      <c r="T2203" s="236"/>
      <c r="U2203" s="236"/>
      <c r="V2203" s="236"/>
      <c r="W2203" s="236"/>
      <c r="X2203" s="236"/>
      <c r="Y2203" s="236"/>
      <c r="Z2203" s="236"/>
      <c r="AA2203" s="236"/>
      <c r="AB2203" s="236"/>
      <c r="AC2203" s="236"/>
      <c r="AD2203" s="236"/>
      <c r="AE2203" s="236"/>
      <c r="AF2203" s="236"/>
      <c r="AG2203" s="236"/>
      <c r="AH2203" s="236"/>
      <c r="AI2203" s="236"/>
      <c r="AJ2203" s="236"/>
      <c r="AK2203" s="236"/>
      <c r="AL2203" s="260" t="str">
        <f t="shared" si="282"/>
        <v>нет</v>
      </c>
      <c r="AM2203" s="260" t="str">
        <f t="shared" si="284"/>
        <v>нет</v>
      </c>
      <c r="AN2203" s="260">
        <f t="shared" si="281"/>
        <v>0</v>
      </c>
      <c r="AO2203" s="260" t="e">
        <f t="shared" si="283"/>
        <v>#VALUE!</v>
      </c>
    </row>
    <row r="2204" spans="1:41">
      <c r="A2204" s="264" t="e">
        <f t="shared" si="285"/>
        <v>#VALUE!</v>
      </c>
      <c r="B2204" s="243">
        <v>2201</v>
      </c>
      <c r="C2204" s="244"/>
      <c r="D2204" s="259" t="str">
        <f t="shared" si="278"/>
        <v/>
      </c>
      <c r="E2204" s="236"/>
      <c r="F2204" s="236"/>
      <c r="G2204" s="244"/>
      <c r="H2204" s="259" t="str">
        <f t="shared" si="279"/>
        <v/>
      </c>
      <c r="I2204" s="236"/>
      <c r="J2204" s="236"/>
      <c r="K2204" s="236"/>
      <c r="L2204" s="236"/>
      <c r="M2204" s="311">
        <f t="shared" si="280"/>
        <v>0</v>
      </c>
      <c r="N2204" s="236"/>
      <c r="O2204" s="236"/>
      <c r="P2204" s="236"/>
      <c r="Q2204" s="236"/>
      <c r="R2204" s="236"/>
      <c r="S2204" s="236"/>
      <c r="T2204" s="236"/>
      <c r="U2204" s="236"/>
      <c r="V2204" s="236"/>
      <c r="W2204" s="236"/>
      <c r="X2204" s="236"/>
      <c r="Y2204" s="236"/>
      <c r="Z2204" s="236"/>
      <c r="AA2204" s="236"/>
      <c r="AB2204" s="236"/>
      <c r="AC2204" s="236"/>
      <c r="AD2204" s="236"/>
      <c r="AE2204" s="236"/>
      <c r="AF2204" s="236"/>
      <c r="AG2204" s="236"/>
      <c r="AH2204" s="236"/>
      <c r="AI2204" s="236"/>
      <c r="AJ2204" s="236"/>
      <c r="AK2204" s="236"/>
      <c r="AL2204" s="260" t="str">
        <f t="shared" si="282"/>
        <v>нет</v>
      </c>
      <c r="AM2204" s="260" t="str">
        <f t="shared" si="284"/>
        <v>нет</v>
      </c>
      <c r="AN2204" s="260">
        <f t="shared" si="281"/>
        <v>0</v>
      </c>
      <c r="AO2204" s="260" t="e">
        <f t="shared" si="283"/>
        <v>#VALUE!</v>
      </c>
    </row>
    <row r="2205" spans="1:41">
      <c r="A2205" s="264" t="e">
        <f t="shared" si="285"/>
        <v>#VALUE!</v>
      </c>
      <c r="B2205" s="243">
        <v>2202</v>
      </c>
      <c r="C2205" s="244"/>
      <c r="D2205" s="259" t="str">
        <f t="shared" si="278"/>
        <v/>
      </c>
      <c r="E2205" s="236"/>
      <c r="F2205" s="236"/>
      <c r="G2205" s="244"/>
      <c r="H2205" s="259" t="str">
        <f t="shared" si="279"/>
        <v/>
      </c>
      <c r="I2205" s="236"/>
      <c r="J2205" s="236"/>
      <c r="K2205" s="236"/>
      <c r="L2205" s="236"/>
      <c r="M2205" s="311">
        <f t="shared" si="280"/>
        <v>0</v>
      </c>
      <c r="N2205" s="236"/>
      <c r="O2205" s="236"/>
      <c r="P2205" s="236"/>
      <c r="Q2205" s="236"/>
      <c r="R2205" s="236"/>
      <c r="S2205" s="236"/>
      <c r="T2205" s="236"/>
      <c r="U2205" s="236"/>
      <c r="V2205" s="236"/>
      <c r="W2205" s="236"/>
      <c r="X2205" s="236"/>
      <c r="Y2205" s="236"/>
      <c r="Z2205" s="236"/>
      <c r="AA2205" s="236"/>
      <c r="AB2205" s="236"/>
      <c r="AC2205" s="236"/>
      <c r="AD2205" s="236"/>
      <c r="AE2205" s="236"/>
      <c r="AF2205" s="236"/>
      <c r="AG2205" s="236"/>
      <c r="AH2205" s="236"/>
      <c r="AI2205" s="236"/>
      <c r="AJ2205" s="236"/>
      <c r="AK2205" s="236"/>
      <c r="AL2205" s="260" t="str">
        <f t="shared" si="282"/>
        <v>нет</v>
      </c>
      <c r="AM2205" s="260" t="str">
        <f t="shared" si="284"/>
        <v>нет</v>
      </c>
      <c r="AN2205" s="260">
        <f t="shared" si="281"/>
        <v>0</v>
      </c>
      <c r="AO2205" s="260" t="e">
        <f t="shared" si="283"/>
        <v>#VALUE!</v>
      </c>
    </row>
    <row r="2206" spans="1:41">
      <c r="A2206" s="264" t="e">
        <f t="shared" si="285"/>
        <v>#VALUE!</v>
      </c>
      <c r="B2206" s="243">
        <v>2203</v>
      </c>
      <c r="C2206" s="244"/>
      <c r="D2206" s="259" t="str">
        <f t="shared" si="278"/>
        <v/>
      </c>
      <c r="E2206" s="236"/>
      <c r="F2206" s="236"/>
      <c r="G2206" s="244"/>
      <c r="H2206" s="259" t="str">
        <f t="shared" si="279"/>
        <v/>
      </c>
      <c r="I2206" s="236"/>
      <c r="J2206" s="236"/>
      <c r="K2206" s="236"/>
      <c r="L2206" s="236"/>
      <c r="M2206" s="311">
        <f t="shared" si="280"/>
        <v>0</v>
      </c>
      <c r="N2206" s="236"/>
      <c r="O2206" s="236"/>
      <c r="P2206" s="236"/>
      <c r="Q2206" s="236"/>
      <c r="R2206" s="236"/>
      <c r="S2206" s="236"/>
      <c r="T2206" s="236"/>
      <c r="U2206" s="236"/>
      <c r="V2206" s="236"/>
      <c r="W2206" s="236"/>
      <c r="X2206" s="236"/>
      <c r="Y2206" s="236"/>
      <c r="Z2206" s="236"/>
      <c r="AA2206" s="236"/>
      <c r="AB2206" s="236"/>
      <c r="AC2206" s="236"/>
      <c r="AD2206" s="236"/>
      <c r="AE2206" s="236"/>
      <c r="AF2206" s="236"/>
      <c r="AG2206" s="236"/>
      <c r="AH2206" s="236"/>
      <c r="AI2206" s="236"/>
      <c r="AJ2206" s="236"/>
      <c r="AK2206" s="236"/>
      <c r="AL2206" s="260" t="str">
        <f t="shared" si="282"/>
        <v>нет</v>
      </c>
      <c r="AM2206" s="260" t="str">
        <f t="shared" si="284"/>
        <v>нет</v>
      </c>
      <c r="AN2206" s="260">
        <f t="shared" si="281"/>
        <v>0</v>
      </c>
      <c r="AO2206" s="260" t="e">
        <f t="shared" si="283"/>
        <v>#VALUE!</v>
      </c>
    </row>
    <row r="2207" spans="1:41">
      <c r="A2207" s="264" t="e">
        <f t="shared" si="285"/>
        <v>#VALUE!</v>
      </c>
      <c r="B2207" s="243">
        <v>2204</v>
      </c>
      <c r="C2207" s="244"/>
      <c r="D2207" s="259" t="str">
        <f t="shared" si="278"/>
        <v/>
      </c>
      <c r="E2207" s="236"/>
      <c r="F2207" s="236"/>
      <c r="G2207" s="244"/>
      <c r="H2207" s="259" t="str">
        <f t="shared" si="279"/>
        <v/>
      </c>
      <c r="I2207" s="236"/>
      <c r="J2207" s="236"/>
      <c r="K2207" s="236"/>
      <c r="L2207" s="236"/>
      <c r="M2207" s="311">
        <f t="shared" si="280"/>
        <v>0</v>
      </c>
      <c r="N2207" s="236"/>
      <c r="O2207" s="236"/>
      <c r="P2207" s="236"/>
      <c r="Q2207" s="236"/>
      <c r="R2207" s="236"/>
      <c r="S2207" s="236"/>
      <c r="T2207" s="236"/>
      <c r="U2207" s="236"/>
      <c r="V2207" s="236"/>
      <c r="W2207" s="236"/>
      <c r="X2207" s="236"/>
      <c r="Y2207" s="236"/>
      <c r="Z2207" s="236"/>
      <c r="AA2207" s="236"/>
      <c r="AB2207" s="236"/>
      <c r="AC2207" s="236"/>
      <c r="AD2207" s="236"/>
      <c r="AE2207" s="236"/>
      <c r="AF2207" s="236"/>
      <c r="AG2207" s="236"/>
      <c r="AH2207" s="236"/>
      <c r="AI2207" s="236"/>
      <c r="AJ2207" s="236"/>
      <c r="AK2207" s="236"/>
      <c r="AL2207" s="260" t="str">
        <f t="shared" si="282"/>
        <v>нет</v>
      </c>
      <c r="AM2207" s="260" t="str">
        <f t="shared" si="284"/>
        <v>нет</v>
      </c>
      <c r="AN2207" s="260">
        <f t="shared" si="281"/>
        <v>0</v>
      </c>
      <c r="AO2207" s="260" t="e">
        <f t="shared" si="283"/>
        <v>#VALUE!</v>
      </c>
    </row>
    <row r="2208" spans="1:41">
      <c r="A2208" s="264" t="e">
        <f t="shared" si="285"/>
        <v>#VALUE!</v>
      </c>
      <c r="B2208" s="243">
        <v>2205</v>
      </c>
      <c r="C2208" s="244"/>
      <c r="D2208" s="259" t="str">
        <f t="shared" si="278"/>
        <v/>
      </c>
      <c r="E2208" s="236"/>
      <c r="F2208" s="236"/>
      <c r="G2208" s="244"/>
      <c r="H2208" s="259" t="str">
        <f t="shared" si="279"/>
        <v/>
      </c>
      <c r="I2208" s="236"/>
      <c r="J2208" s="236"/>
      <c r="K2208" s="236"/>
      <c r="L2208" s="236"/>
      <c r="M2208" s="311">
        <f t="shared" si="280"/>
        <v>0</v>
      </c>
      <c r="N2208" s="236"/>
      <c r="O2208" s="236"/>
      <c r="P2208" s="236"/>
      <c r="Q2208" s="236"/>
      <c r="R2208" s="236"/>
      <c r="S2208" s="236"/>
      <c r="T2208" s="236"/>
      <c r="U2208" s="236"/>
      <c r="V2208" s="236"/>
      <c r="W2208" s="236"/>
      <c r="X2208" s="236"/>
      <c r="Y2208" s="236"/>
      <c r="Z2208" s="236"/>
      <c r="AA2208" s="236"/>
      <c r="AB2208" s="236"/>
      <c r="AC2208" s="236"/>
      <c r="AD2208" s="236"/>
      <c r="AE2208" s="236"/>
      <c r="AF2208" s="236"/>
      <c r="AG2208" s="236"/>
      <c r="AH2208" s="236"/>
      <c r="AI2208" s="236"/>
      <c r="AJ2208" s="236"/>
      <c r="AK2208" s="236"/>
      <c r="AL2208" s="260" t="str">
        <f t="shared" si="282"/>
        <v>нет</v>
      </c>
      <c r="AM2208" s="260" t="str">
        <f t="shared" si="284"/>
        <v>нет</v>
      </c>
      <c r="AN2208" s="260">
        <f t="shared" si="281"/>
        <v>0</v>
      </c>
      <c r="AO2208" s="260" t="e">
        <f t="shared" si="283"/>
        <v>#VALUE!</v>
      </c>
    </row>
    <row r="2209" spans="1:41">
      <c r="A2209" s="264" t="e">
        <f t="shared" si="285"/>
        <v>#VALUE!</v>
      </c>
      <c r="B2209" s="243">
        <v>2206</v>
      </c>
      <c r="C2209" s="244"/>
      <c r="D2209" s="259" t="str">
        <f t="shared" si="278"/>
        <v/>
      </c>
      <c r="E2209" s="236"/>
      <c r="F2209" s="236"/>
      <c r="G2209" s="244"/>
      <c r="H2209" s="259" t="str">
        <f t="shared" si="279"/>
        <v/>
      </c>
      <c r="I2209" s="236"/>
      <c r="J2209" s="236"/>
      <c r="K2209" s="236"/>
      <c r="L2209" s="236"/>
      <c r="M2209" s="311">
        <f t="shared" si="280"/>
        <v>0</v>
      </c>
      <c r="N2209" s="236"/>
      <c r="O2209" s="236"/>
      <c r="P2209" s="236"/>
      <c r="Q2209" s="236"/>
      <c r="R2209" s="236"/>
      <c r="S2209" s="236"/>
      <c r="T2209" s="236"/>
      <c r="U2209" s="236"/>
      <c r="V2209" s="236"/>
      <c r="W2209" s="236"/>
      <c r="X2209" s="236"/>
      <c r="Y2209" s="236"/>
      <c r="Z2209" s="236"/>
      <c r="AA2209" s="236"/>
      <c r="AB2209" s="236"/>
      <c r="AC2209" s="236"/>
      <c r="AD2209" s="236"/>
      <c r="AE2209" s="236"/>
      <c r="AF2209" s="236"/>
      <c r="AG2209" s="236"/>
      <c r="AH2209" s="236"/>
      <c r="AI2209" s="236"/>
      <c r="AJ2209" s="236"/>
      <c r="AK2209" s="236"/>
      <c r="AL2209" s="260" t="str">
        <f t="shared" si="282"/>
        <v>нет</v>
      </c>
      <c r="AM2209" s="260" t="str">
        <f t="shared" si="284"/>
        <v>нет</v>
      </c>
      <c r="AN2209" s="260">
        <f t="shared" si="281"/>
        <v>0</v>
      </c>
      <c r="AO2209" s="260" t="e">
        <f t="shared" si="283"/>
        <v>#VALUE!</v>
      </c>
    </row>
    <row r="2210" spans="1:41">
      <c r="A2210" s="264" t="e">
        <f t="shared" si="285"/>
        <v>#VALUE!</v>
      </c>
      <c r="B2210" s="243">
        <v>2207</v>
      </c>
      <c r="C2210" s="244"/>
      <c r="D2210" s="259" t="str">
        <f t="shared" si="278"/>
        <v/>
      </c>
      <c r="E2210" s="236"/>
      <c r="F2210" s="236"/>
      <c r="G2210" s="244"/>
      <c r="H2210" s="259" t="str">
        <f t="shared" si="279"/>
        <v/>
      </c>
      <c r="I2210" s="236"/>
      <c r="J2210" s="236"/>
      <c r="K2210" s="236"/>
      <c r="L2210" s="236"/>
      <c r="M2210" s="311">
        <f t="shared" si="280"/>
        <v>0</v>
      </c>
      <c r="N2210" s="236"/>
      <c r="O2210" s="236"/>
      <c r="P2210" s="236"/>
      <c r="Q2210" s="236"/>
      <c r="R2210" s="236"/>
      <c r="S2210" s="236"/>
      <c r="T2210" s="236"/>
      <c r="U2210" s="236"/>
      <c r="V2210" s="236"/>
      <c r="W2210" s="236"/>
      <c r="X2210" s="236"/>
      <c r="Y2210" s="236"/>
      <c r="Z2210" s="236"/>
      <c r="AA2210" s="236"/>
      <c r="AB2210" s="236"/>
      <c r="AC2210" s="236"/>
      <c r="AD2210" s="236"/>
      <c r="AE2210" s="236"/>
      <c r="AF2210" s="236"/>
      <c r="AG2210" s="236"/>
      <c r="AH2210" s="236"/>
      <c r="AI2210" s="236"/>
      <c r="AJ2210" s="236"/>
      <c r="AK2210" s="236"/>
      <c r="AL2210" s="260" t="str">
        <f t="shared" si="282"/>
        <v>нет</v>
      </c>
      <c r="AM2210" s="260" t="str">
        <f t="shared" si="284"/>
        <v>нет</v>
      </c>
      <c r="AN2210" s="260">
        <f t="shared" si="281"/>
        <v>0</v>
      </c>
      <c r="AO2210" s="260" t="e">
        <f t="shared" si="283"/>
        <v>#VALUE!</v>
      </c>
    </row>
    <row r="2211" spans="1:41">
      <c r="A2211" s="264" t="e">
        <f t="shared" si="285"/>
        <v>#VALUE!</v>
      </c>
      <c r="B2211" s="243">
        <v>2208</v>
      </c>
      <c r="C2211" s="244"/>
      <c r="D2211" s="259" t="str">
        <f t="shared" si="278"/>
        <v/>
      </c>
      <c r="E2211" s="236"/>
      <c r="F2211" s="236"/>
      <c r="G2211" s="244"/>
      <c r="H2211" s="259" t="str">
        <f t="shared" si="279"/>
        <v/>
      </c>
      <c r="I2211" s="236"/>
      <c r="J2211" s="236"/>
      <c r="K2211" s="236"/>
      <c r="L2211" s="236"/>
      <c r="M2211" s="311">
        <f t="shared" si="280"/>
        <v>0</v>
      </c>
      <c r="N2211" s="236"/>
      <c r="O2211" s="236"/>
      <c r="P2211" s="236"/>
      <c r="Q2211" s="236"/>
      <c r="R2211" s="236"/>
      <c r="S2211" s="236"/>
      <c r="T2211" s="236"/>
      <c r="U2211" s="236"/>
      <c r="V2211" s="236"/>
      <c r="W2211" s="236"/>
      <c r="X2211" s="236"/>
      <c r="Y2211" s="236"/>
      <c r="Z2211" s="236"/>
      <c r="AA2211" s="236"/>
      <c r="AB2211" s="236"/>
      <c r="AC2211" s="236"/>
      <c r="AD2211" s="236"/>
      <c r="AE2211" s="236"/>
      <c r="AF2211" s="236"/>
      <c r="AG2211" s="236"/>
      <c r="AH2211" s="236"/>
      <c r="AI2211" s="236"/>
      <c r="AJ2211" s="236"/>
      <c r="AK2211" s="236"/>
      <c r="AL2211" s="260" t="str">
        <f t="shared" si="282"/>
        <v>нет</v>
      </c>
      <c r="AM2211" s="260" t="str">
        <f t="shared" si="284"/>
        <v>нет</v>
      </c>
      <c r="AN2211" s="260">
        <f t="shared" si="281"/>
        <v>0</v>
      </c>
      <c r="AO2211" s="260" t="e">
        <f t="shared" si="283"/>
        <v>#VALUE!</v>
      </c>
    </row>
    <row r="2212" spans="1:41">
      <c r="A2212" s="264" t="e">
        <f t="shared" si="285"/>
        <v>#VALUE!</v>
      </c>
      <c r="B2212" s="243">
        <v>2209</v>
      </c>
      <c r="C2212" s="244"/>
      <c r="D2212" s="259" t="str">
        <f t="shared" si="278"/>
        <v/>
      </c>
      <c r="E2212" s="236"/>
      <c r="F2212" s="236"/>
      <c r="G2212" s="244"/>
      <c r="H2212" s="259" t="str">
        <f t="shared" si="279"/>
        <v/>
      </c>
      <c r="I2212" s="236"/>
      <c r="J2212" s="236"/>
      <c r="K2212" s="236"/>
      <c r="L2212" s="236"/>
      <c r="M2212" s="311">
        <f t="shared" si="280"/>
        <v>0</v>
      </c>
      <c r="N2212" s="236"/>
      <c r="O2212" s="236"/>
      <c r="P2212" s="236"/>
      <c r="Q2212" s="236"/>
      <c r="R2212" s="236"/>
      <c r="S2212" s="236"/>
      <c r="T2212" s="236"/>
      <c r="U2212" s="236"/>
      <c r="V2212" s="236"/>
      <c r="W2212" s="236"/>
      <c r="X2212" s="236"/>
      <c r="Y2212" s="236"/>
      <c r="Z2212" s="236"/>
      <c r="AA2212" s="236"/>
      <c r="AB2212" s="236"/>
      <c r="AC2212" s="236"/>
      <c r="AD2212" s="236"/>
      <c r="AE2212" s="236"/>
      <c r="AF2212" s="236"/>
      <c r="AG2212" s="236"/>
      <c r="AH2212" s="236"/>
      <c r="AI2212" s="236"/>
      <c r="AJ2212" s="236"/>
      <c r="AK2212" s="236"/>
      <c r="AL2212" s="260" t="str">
        <f t="shared" si="282"/>
        <v>нет</v>
      </c>
      <c r="AM2212" s="260" t="str">
        <f t="shared" si="284"/>
        <v>нет</v>
      </c>
      <c r="AN2212" s="260">
        <f t="shared" si="281"/>
        <v>0</v>
      </c>
      <c r="AO2212" s="260" t="e">
        <f t="shared" si="283"/>
        <v>#VALUE!</v>
      </c>
    </row>
    <row r="2213" spans="1:41">
      <c r="A2213" s="264" t="e">
        <f t="shared" si="285"/>
        <v>#VALUE!</v>
      </c>
      <c r="B2213" s="243">
        <v>2210</v>
      </c>
      <c r="C2213" s="244"/>
      <c r="D2213" s="259" t="str">
        <f t="shared" si="278"/>
        <v/>
      </c>
      <c r="E2213" s="236"/>
      <c r="F2213" s="236"/>
      <c r="G2213" s="244"/>
      <c r="H2213" s="259" t="str">
        <f t="shared" si="279"/>
        <v/>
      </c>
      <c r="I2213" s="236"/>
      <c r="J2213" s="236"/>
      <c r="K2213" s="236"/>
      <c r="L2213" s="236"/>
      <c r="M2213" s="311">
        <f t="shared" si="280"/>
        <v>0</v>
      </c>
      <c r="N2213" s="236"/>
      <c r="O2213" s="236"/>
      <c r="P2213" s="236"/>
      <c r="Q2213" s="236"/>
      <c r="R2213" s="236"/>
      <c r="S2213" s="236"/>
      <c r="T2213" s="236"/>
      <c r="U2213" s="236"/>
      <c r="V2213" s="236"/>
      <c r="W2213" s="236"/>
      <c r="X2213" s="236"/>
      <c r="Y2213" s="236"/>
      <c r="Z2213" s="236"/>
      <c r="AA2213" s="236"/>
      <c r="AB2213" s="236"/>
      <c r="AC2213" s="236"/>
      <c r="AD2213" s="236"/>
      <c r="AE2213" s="236"/>
      <c r="AF2213" s="236"/>
      <c r="AG2213" s="236"/>
      <c r="AH2213" s="236"/>
      <c r="AI2213" s="236"/>
      <c r="AJ2213" s="236"/>
      <c r="AK2213" s="236"/>
      <c r="AL2213" s="260" t="str">
        <f t="shared" si="282"/>
        <v>нет</v>
      </c>
      <c r="AM2213" s="260" t="str">
        <f t="shared" si="284"/>
        <v>нет</v>
      </c>
      <c r="AN2213" s="260">
        <f t="shared" si="281"/>
        <v>0</v>
      </c>
      <c r="AO2213" s="260" t="e">
        <f t="shared" si="283"/>
        <v>#VALUE!</v>
      </c>
    </row>
    <row r="2214" spans="1:41">
      <c r="A2214" s="264" t="e">
        <f t="shared" si="285"/>
        <v>#VALUE!</v>
      </c>
      <c r="B2214" s="243">
        <v>2211</v>
      </c>
      <c r="C2214" s="244"/>
      <c r="D2214" s="259" t="str">
        <f t="shared" si="278"/>
        <v/>
      </c>
      <c r="E2214" s="236"/>
      <c r="F2214" s="236"/>
      <c r="G2214" s="244"/>
      <c r="H2214" s="259" t="str">
        <f t="shared" si="279"/>
        <v/>
      </c>
      <c r="I2214" s="236"/>
      <c r="J2214" s="236"/>
      <c r="K2214" s="236"/>
      <c r="L2214" s="236"/>
      <c r="M2214" s="311">
        <f t="shared" si="280"/>
        <v>0</v>
      </c>
      <c r="N2214" s="236"/>
      <c r="O2214" s="236"/>
      <c r="P2214" s="236"/>
      <c r="Q2214" s="236"/>
      <c r="R2214" s="236"/>
      <c r="S2214" s="236"/>
      <c r="T2214" s="236"/>
      <c r="U2214" s="236"/>
      <c r="V2214" s="236"/>
      <c r="W2214" s="236"/>
      <c r="X2214" s="236"/>
      <c r="Y2214" s="236"/>
      <c r="Z2214" s="236"/>
      <c r="AA2214" s="236"/>
      <c r="AB2214" s="236"/>
      <c r="AC2214" s="236"/>
      <c r="AD2214" s="236"/>
      <c r="AE2214" s="236"/>
      <c r="AF2214" s="236"/>
      <c r="AG2214" s="236"/>
      <c r="AH2214" s="236"/>
      <c r="AI2214" s="236"/>
      <c r="AJ2214" s="236"/>
      <c r="AK2214" s="236"/>
      <c r="AL2214" s="260" t="str">
        <f t="shared" si="282"/>
        <v>нет</v>
      </c>
      <c r="AM2214" s="260" t="str">
        <f t="shared" si="284"/>
        <v>нет</v>
      </c>
      <c r="AN2214" s="260">
        <f t="shared" si="281"/>
        <v>0</v>
      </c>
      <c r="AO2214" s="260" t="e">
        <f t="shared" si="283"/>
        <v>#VALUE!</v>
      </c>
    </row>
    <row r="2215" spans="1:41">
      <c r="A2215" s="264" t="e">
        <f t="shared" si="285"/>
        <v>#VALUE!</v>
      </c>
      <c r="B2215" s="243">
        <v>2212</v>
      </c>
      <c r="C2215" s="244"/>
      <c r="D2215" s="259" t="str">
        <f t="shared" si="278"/>
        <v/>
      </c>
      <c r="E2215" s="236"/>
      <c r="F2215" s="236"/>
      <c r="G2215" s="244"/>
      <c r="H2215" s="259" t="str">
        <f t="shared" si="279"/>
        <v/>
      </c>
      <c r="I2215" s="236"/>
      <c r="J2215" s="236"/>
      <c r="K2215" s="236"/>
      <c r="L2215" s="236"/>
      <c r="M2215" s="311">
        <f t="shared" si="280"/>
        <v>0</v>
      </c>
      <c r="N2215" s="236"/>
      <c r="O2215" s="236"/>
      <c r="P2215" s="236"/>
      <c r="Q2215" s="236"/>
      <c r="R2215" s="236"/>
      <c r="S2215" s="236"/>
      <c r="T2215" s="236"/>
      <c r="U2215" s="236"/>
      <c r="V2215" s="236"/>
      <c r="W2215" s="236"/>
      <c r="X2215" s="236"/>
      <c r="Y2215" s="236"/>
      <c r="Z2215" s="236"/>
      <c r="AA2215" s="236"/>
      <c r="AB2215" s="236"/>
      <c r="AC2215" s="236"/>
      <c r="AD2215" s="236"/>
      <c r="AE2215" s="236"/>
      <c r="AF2215" s="236"/>
      <c r="AG2215" s="236"/>
      <c r="AH2215" s="236"/>
      <c r="AI2215" s="236"/>
      <c r="AJ2215" s="236"/>
      <c r="AK2215" s="236"/>
      <c r="AL2215" s="260" t="str">
        <f t="shared" si="282"/>
        <v>нет</v>
      </c>
      <c r="AM2215" s="260" t="str">
        <f t="shared" si="284"/>
        <v>нет</v>
      </c>
      <c r="AN2215" s="260">
        <f t="shared" si="281"/>
        <v>0</v>
      </c>
      <c r="AO2215" s="260" t="e">
        <f t="shared" si="283"/>
        <v>#VALUE!</v>
      </c>
    </row>
    <row r="2216" spans="1:41">
      <c r="A2216" s="264" t="e">
        <f t="shared" si="285"/>
        <v>#VALUE!</v>
      </c>
      <c r="B2216" s="243">
        <v>2213</v>
      </c>
      <c r="C2216" s="244"/>
      <c r="D2216" s="259" t="str">
        <f t="shared" si="278"/>
        <v/>
      </c>
      <c r="E2216" s="236"/>
      <c r="F2216" s="236"/>
      <c r="G2216" s="244"/>
      <c r="H2216" s="259" t="str">
        <f t="shared" si="279"/>
        <v/>
      </c>
      <c r="I2216" s="236"/>
      <c r="J2216" s="236"/>
      <c r="K2216" s="236"/>
      <c r="L2216" s="236"/>
      <c r="M2216" s="311">
        <f t="shared" si="280"/>
        <v>0</v>
      </c>
      <c r="N2216" s="236"/>
      <c r="O2216" s="236"/>
      <c r="P2216" s="236"/>
      <c r="Q2216" s="236"/>
      <c r="R2216" s="236"/>
      <c r="S2216" s="236"/>
      <c r="T2216" s="236"/>
      <c r="U2216" s="236"/>
      <c r="V2216" s="236"/>
      <c r="W2216" s="236"/>
      <c r="X2216" s="236"/>
      <c r="Y2216" s="236"/>
      <c r="Z2216" s="236"/>
      <c r="AA2216" s="236"/>
      <c r="AB2216" s="236"/>
      <c r="AC2216" s="236"/>
      <c r="AD2216" s="236"/>
      <c r="AE2216" s="236"/>
      <c r="AF2216" s="236"/>
      <c r="AG2216" s="236"/>
      <c r="AH2216" s="236"/>
      <c r="AI2216" s="236"/>
      <c r="AJ2216" s="236"/>
      <c r="AK2216" s="236"/>
      <c r="AL2216" s="260" t="str">
        <f t="shared" si="282"/>
        <v>нет</v>
      </c>
      <c r="AM2216" s="260" t="str">
        <f t="shared" si="284"/>
        <v>нет</v>
      </c>
      <c r="AN2216" s="260">
        <f t="shared" si="281"/>
        <v>0</v>
      </c>
      <c r="AO2216" s="260" t="e">
        <f t="shared" si="283"/>
        <v>#VALUE!</v>
      </c>
    </row>
    <row r="2217" spans="1:41">
      <c r="A2217" s="264" t="e">
        <f t="shared" si="285"/>
        <v>#VALUE!</v>
      </c>
      <c r="B2217" s="243">
        <v>2214</v>
      </c>
      <c r="C2217" s="244"/>
      <c r="D2217" s="259" t="str">
        <f t="shared" si="278"/>
        <v/>
      </c>
      <c r="E2217" s="236"/>
      <c r="F2217" s="236"/>
      <c r="G2217" s="244"/>
      <c r="H2217" s="259" t="str">
        <f t="shared" si="279"/>
        <v/>
      </c>
      <c r="I2217" s="236"/>
      <c r="J2217" s="236"/>
      <c r="K2217" s="236"/>
      <c r="L2217" s="236"/>
      <c r="M2217" s="311">
        <f t="shared" si="280"/>
        <v>0</v>
      </c>
      <c r="N2217" s="236"/>
      <c r="O2217" s="236"/>
      <c r="P2217" s="236"/>
      <c r="Q2217" s="236"/>
      <c r="R2217" s="236"/>
      <c r="S2217" s="236"/>
      <c r="T2217" s="236"/>
      <c r="U2217" s="236"/>
      <c r="V2217" s="236"/>
      <c r="W2217" s="236"/>
      <c r="X2217" s="236"/>
      <c r="Y2217" s="236"/>
      <c r="Z2217" s="236"/>
      <c r="AA2217" s="236"/>
      <c r="AB2217" s="236"/>
      <c r="AC2217" s="236"/>
      <c r="AD2217" s="236"/>
      <c r="AE2217" s="236"/>
      <c r="AF2217" s="236"/>
      <c r="AG2217" s="236"/>
      <c r="AH2217" s="236"/>
      <c r="AI2217" s="236"/>
      <c r="AJ2217" s="236"/>
      <c r="AK2217" s="236"/>
      <c r="AL2217" s="260" t="str">
        <f t="shared" si="282"/>
        <v>нет</v>
      </c>
      <c r="AM2217" s="260" t="str">
        <f t="shared" si="284"/>
        <v>нет</v>
      </c>
      <c r="AN2217" s="260">
        <f t="shared" si="281"/>
        <v>0</v>
      </c>
      <c r="AO2217" s="260" t="e">
        <f t="shared" si="283"/>
        <v>#VALUE!</v>
      </c>
    </row>
    <row r="2218" spans="1:41">
      <c r="A2218" s="264" t="e">
        <f t="shared" si="285"/>
        <v>#VALUE!</v>
      </c>
      <c r="B2218" s="243">
        <v>2215</v>
      </c>
      <c r="C2218" s="244"/>
      <c r="D2218" s="259" t="str">
        <f t="shared" si="278"/>
        <v/>
      </c>
      <c r="E2218" s="236"/>
      <c r="F2218" s="236"/>
      <c r="G2218" s="244"/>
      <c r="H2218" s="259" t="str">
        <f t="shared" si="279"/>
        <v/>
      </c>
      <c r="I2218" s="236"/>
      <c r="J2218" s="236"/>
      <c r="K2218" s="236"/>
      <c r="L2218" s="236"/>
      <c r="M2218" s="311">
        <f t="shared" si="280"/>
        <v>0</v>
      </c>
      <c r="N2218" s="236"/>
      <c r="O2218" s="236"/>
      <c r="P2218" s="236"/>
      <c r="Q2218" s="236"/>
      <c r="R2218" s="236"/>
      <c r="S2218" s="236"/>
      <c r="T2218" s="236"/>
      <c r="U2218" s="236"/>
      <c r="V2218" s="236"/>
      <c r="W2218" s="236"/>
      <c r="X2218" s="236"/>
      <c r="Y2218" s="236"/>
      <c r="Z2218" s="236"/>
      <c r="AA2218" s="236"/>
      <c r="AB2218" s="236"/>
      <c r="AC2218" s="236"/>
      <c r="AD2218" s="236"/>
      <c r="AE2218" s="236"/>
      <c r="AF2218" s="236"/>
      <c r="AG2218" s="236"/>
      <c r="AH2218" s="236"/>
      <c r="AI2218" s="236"/>
      <c r="AJ2218" s="236"/>
      <c r="AK2218" s="236"/>
      <c r="AL2218" s="260" t="str">
        <f t="shared" si="282"/>
        <v>нет</v>
      </c>
      <c r="AM2218" s="260" t="str">
        <f t="shared" si="284"/>
        <v>нет</v>
      </c>
      <c r="AN2218" s="260">
        <f t="shared" si="281"/>
        <v>0</v>
      </c>
      <c r="AO2218" s="260" t="e">
        <f t="shared" si="283"/>
        <v>#VALUE!</v>
      </c>
    </row>
    <row r="2219" spans="1:41">
      <c r="A2219" s="264" t="e">
        <f t="shared" si="285"/>
        <v>#VALUE!</v>
      </c>
      <c r="B2219" s="243">
        <v>2216</v>
      </c>
      <c r="C2219" s="244"/>
      <c r="D2219" s="259" t="str">
        <f t="shared" si="278"/>
        <v/>
      </c>
      <c r="E2219" s="236"/>
      <c r="F2219" s="236"/>
      <c r="G2219" s="244"/>
      <c r="H2219" s="259" t="str">
        <f t="shared" si="279"/>
        <v/>
      </c>
      <c r="I2219" s="236"/>
      <c r="J2219" s="236"/>
      <c r="K2219" s="236"/>
      <c r="L2219" s="236"/>
      <c r="M2219" s="311">
        <f t="shared" si="280"/>
        <v>0</v>
      </c>
      <c r="N2219" s="236"/>
      <c r="O2219" s="236"/>
      <c r="P2219" s="236"/>
      <c r="Q2219" s="236"/>
      <c r="R2219" s="236"/>
      <c r="S2219" s="236"/>
      <c r="T2219" s="236"/>
      <c r="U2219" s="236"/>
      <c r="V2219" s="236"/>
      <c r="W2219" s="236"/>
      <c r="X2219" s="236"/>
      <c r="Y2219" s="236"/>
      <c r="Z2219" s="236"/>
      <c r="AA2219" s="236"/>
      <c r="AB2219" s="236"/>
      <c r="AC2219" s="236"/>
      <c r="AD2219" s="236"/>
      <c r="AE2219" s="236"/>
      <c r="AF2219" s="236"/>
      <c r="AG2219" s="236"/>
      <c r="AH2219" s="236"/>
      <c r="AI2219" s="236"/>
      <c r="AJ2219" s="236"/>
      <c r="AK2219" s="236"/>
      <c r="AL2219" s="260" t="str">
        <f t="shared" si="282"/>
        <v>нет</v>
      </c>
      <c r="AM2219" s="260" t="str">
        <f t="shared" si="284"/>
        <v>нет</v>
      </c>
      <c r="AN2219" s="260">
        <f t="shared" si="281"/>
        <v>0</v>
      </c>
      <c r="AO2219" s="260" t="e">
        <f t="shared" si="283"/>
        <v>#VALUE!</v>
      </c>
    </row>
    <row r="2220" spans="1:41">
      <c r="A2220" s="264" t="e">
        <f t="shared" si="285"/>
        <v>#VALUE!</v>
      </c>
      <c r="B2220" s="243">
        <v>2217</v>
      </c>
      <c r="C2220" s="244"/>
      <c r="D2220" s="259" t="str">
        <f t="shared" si="278"/>
        <v/>
      </c>
      <c r="E2220" s="236"/>
      <c r="F2220" s="236"/>
      <c r="G2220" s="244"/>
      <c r="H2220" s="259" t="str">
        <f t="shared" si="279"/>
        <v/>
      </c>
      <c r="I2220" s="236"/>
      <c r="J2220" s="236"/>
      <c r="K2220" s="236"/>
      <c r="L2220" s="236"/>
      <c r="M2220" s="311">
        <f t="shared" si="280"/>
        <v>0</v>
      </c>
      <c r="N2220" s="236"/>
      <c r="O2220" s="236"/>
      <c r="P2220" s="236"/>
      <c r="Q2220" s="236"/>
      <c r="R2220" s="236"/>
      <c r="S2220" s="236"/>
      <c r="T2220" s="236"/>
      <c r="U2220" s="236"/>
      <c r="V2220" s="236"/>
      <c r="W2220" s="236"/>
      <c r="X2220" s="236"/>
      <c r="Y2220" s="236"/>
      <c r="Z2220" s="236"/>
      <c r="AA2220" s="236"/>
      <c r="AB2220" s="236"/>
      <c r="AC2220" s="236"/>
      <c r="AD2220" s="236"/>
      <c r="AE2220" s="236"/>
      <c r="AF2220" s="236"/>
      <c r="AG2220" s="236"/>
      <c r="AH2220" s="236"/>
      <c r="AI2220" s="236"/>
      <c r="AJ2220" s="236"/>
      <c r="AK2220" s="236"/>
      <c r="AL2220" s="260" t="str">
        <f t="shared" si="282"/>
        <v>нет</v>
      </c>
      <c r="AM2220" s="260" t="str">
        <f t="shared" si="284"/>
        <v>нет</v>
      </c>
      <c r="AN2220" s="260">
        <f t="shared" si="281"/>
        <v>0</v>
      </c>
      <c r="AO2220" s="260" t="e">
        <f t="shared" si="283"/>
        <v>#VALUE!</v>
      </c>
    </row>
    <row r="2221" spans="1:41">
      <c r="A2221" s="264" t="e">
        <f t="shared" si="285"/>
        <v>#VALUE!</v>
      </c>
      <c r="B2221" s="243">
        <v>2218</v>
      </c>
      <c r="C2221" s="244"/>
      <c r="D2221" s="259" t="str">
        <f t="shared" si="278"/>
        <v/>
      </c>
      <c r="E2221" s="236"/>
      <c r="F2221" s="236"/>
      <c r="G2221" s="244"/>
      <c r="H2221" s="259" t="str">
        <f t="shared" si="279"/>
        <v/>
      </c>
      <c r="I2221" s="236"/>
      <c r="J2221" s="236"/>
      <c r="K2221" s="236"/>
      <c r="L2221" s="236"/>
      <c r="M2221" s="311">
        <f t="shared" si="280"/>
        <v>0</v>
      </c>
      <c r="N2221" s="236"/>
      <c r="O2221" s="236"/>
      <c r="P2221" s="236"/>
      <c r="Q2221" s="236"/>
      <c r="R2221" s="236"/>
      <c r="S2221" s="236"/>
      <c r="T2221" s="236"/>
      <c r="U2221" s="236"/>
      <c r="V2221" s="236"/>
      <c r="W2221" s="236"/>
      <c r="X2221" s="236"/>
      <c r="Y2221" s="236"/>
      <c r="Z2221" s="236"/>
      <c r="AA2221" s="236"/>
      <c r="AB2221" s="236"/>
      <c r="AC2221" s="236"/>
      <c r="AD2221" s="236"/>
      <c r="AE2221" s="236"/>
      <c r="AF2221" s="236"/>
      <c r="AG2221" s="236"/>
      <c r="AH2221" s="236"/>
      <c r="AI2221" s="236"/>
      <c r="AJ2221" s="236"/>
      <c r="AK2221" s="236"/>
      <c r="AL2221" s="260" t="str">
        <f t="shared" si="282"/>
        <v>нет</v>
      </c>
      <c r="AM2221" s="260" t="str">
        <f t="shared" si="284"/>
        <v>нет</v>
      </c>
      <c r="AN2221" s="260">
        <f t="shared" si="281"/>
        <v>0</v>
      </c>
      <c r="AO2221" s="260" t="e">
        <f t="shared" si="283"/>
        <v>#VALUE!</v>
      </c>
    </row>
    <row r="2222" spans="1:41">
      <c r="A2222" s="264" t="e">
        <f t="shared" si="285"/>
        <v>#VALUE!</v>
      </c>
      <c r="B2222" s="243">
        <v>2219</v>
      </c>
      <c r="C2222" s="244"/>
      <c r="D2222" s="259" t="str">
        <f t="shared" si="278"/>
        <v/>
      </c>
      <c r="E2222" s="236"/>
      <c r="F2222" s="236"/>
      <c r="G2222" s="244"/>
      <c r="H2222" s="259" t="str">
        <f t="shared" si="279"/>
        <v/>
      </c>
      <c r="I2222" s="236"/>
      <c r="J2222" s="236"/>
      <c r="K2222" s="236"/>
      <c r="L2222" s="236"/>
      <c r="M2222" s="311">
        <f t="shared" si="280"/>
        <v>0</v>
      </c>
      <c r="N2222" s="236"/>
      <c r="O2222" s="236"/>
      <c r="P2222" s="236"/>
      <c r="Q2222" s="236"/>
      <c r="R2222" s="236"/>
      <c r="S2222" s="236"/>
      <c r="T2222" s="236"/>
      <c r="U2222" s="236"/>
      <c r="V2222" s="236"/>
      <c r="W2222" s="236"/>
      <c r="X2222" s="236"/>
      <c r="Y2222" s="236"/>
      <c r="Z2222" s="236"/>
      <c r="AA2222" s="236"/>
      <c r="AB2222" s="236"/>
      <c r="AC2222" s="236"/>
      <c r="AD2222" s="236"/>
      <c r="AE2222" s="236"/>
      <c r="AF2222" s="236"/>
      <c r="AG2222" s="236"/>
      <c r="AH2222" s="236"/>
      <c r="AI2222" s="236"/>
      <c r="AJ2222" s="236"/>
      <c r="AK2222" s="236"/>
      <c r="AL2222" s="260" t="str">
        <f t="shared" si="282"/>
        <v>нет</v>
      </c>
      <c r="AM2222" s="260" t="str">
        <f t="shared" si="284"/>
        <v>нет</v>
      </c>
      <c r="AN2222" s="260">
        <f t="shared" si="281"/>
        <v>0</v>
      </c>
      <c r="AO2222" s="260" t="e">
        <f t="shared" si="283"/>
        <v>#VALUE!</v>
      </c>
    </row>
    <row r="2223" spans="1:41">
      <c r="A2223" s="264" t="e">
        <f t="shared" si="285"/>
        <v>#VALUE!</v>
      </c>
      <c r="B2223" s="243">
        <v>2220</v>
      </c>
      <c r="C2223" s="244"/>
      <c r="D2223" s="259" t="str">
        <f t="shared" si="278"/>
        <v/>
      </c>
      <c r="E2223" s="236"/>
      <c r="F2223" s="236"/>
      <c r="G2223" s="244"/>
      <c r="H2223" s="259" t="str">
        <f t="shared" si="279"/>
        <v/>
      </c>
      <c r="I2223" s="236"/>
      <c r="J2223" s="236"/>
      <c r="K2223" s="236"/>
      <c r="L2223" s="236"/>
      <c r="M2223" s="311">
        <f t="shared" si="280"/>
        <v>0</v>
      </c>
      <c r="N2223" s="236"/>
      <c r="O2223" s="236"/>
      <c r="P2223" s="236"/>
      <c r="Q2223" s="236"/>
      <c r="R2223" s="236"/>
      <c r="S2223" s="236"/>
      <c r="T2223" s="236"/>
      <c r="U2223" s="236"/>
      <c r="V2223" s="236"/>
      <c r="W2223" s="236"/>
      <c r="X2223" s="236"/>
      <c r="Y2223" s="236"/>
      <c r="Z2223" s="236"/>
      <c r="AA2223" s="236"/>
      <c r="AB2223" s="236"/>
      <c r="AC2223" s="236"/>
      <c r="AD2223" s="236"/>
      <c r="AE2223" s="236"/>
      <c r="AF2223" s="236"/>
      <c r="AG2223" s="236"/>
      <c r="AH2223" s="236"/>
      <c r="AI2223" s="236"/>
      <c r="AJ2223" s="236"/>
      <c r="AK2223" s="236"/>
      <c r="AL2223" s="260" t="str">
        <f t="shared" si="282"/>
        <v>нет</v>
      </c>
      <c r="AM2223" s="260" t="str">
        <f t="shared" si="284"/>
        <v>нет</v>
      </c>
      <c r="AN2223" s="260">
        <f t="shared" si="281"/>
        <v>0</v>
      </c>
      <c r="AO2223" s="260" t="e">
        <f t="shared" si="283"/>
        <v>#VALUE!</v>
      </c>
    </row>
    <row r="2224" spans="1:41">
      <c r="A2224" s="264" t="e">
        <f t="shared" si="285"/>
        <v>#VALUE!</v>
      </c>
      <c r="B2224" s="243">
        <v>2221</v>
      </c>
      <c r="C2224" s="244"/>
      <c r="D2224" s="259" t="str">
        <f t="shared" si="278"/>
        <v/>
      </c>
      <c r="E2224" s="236"/>
      <c r="F2224" s="236"/>
      <c r="G2224" s="244"/>
      <c r="H2224" s="259" t="str">
        <f t="shared" si="279"/>
        <v/>
      </c>
      <c r="I2224" s="236"/>
      <c r="J2224" s="236"/>
      <c r="K2224" s="236"/>
      <c r="L2224" s="236"/>
      <c r="M2224" s="311">
        <f t="shared" si="280"/>
        <v>0</v>
      </c>
      <c r="N2224" s="236"/>
      <c r="O2224" s="236"/>
      <c r="P2224" s="236"/>
      <c r="Q2224" s="236"/>
      <c r="R2224" s="236"/>
      <c r="S2224" s="236"/>
      <c r="T2224" s="236"/>
      <c r="U2224" s="236"/>
      <c r="V2224" s="236"/>
      <c r="W2224" s="236"/>
      <c r="X2224" s="236"/>
      <c r="Y2224" s="236"/>
      <c r="Z2224" s="236"/>
      <c r="AA2224" s="236"/>
      <c r="AB2224" s="236"/>
      <c r="AC2224" s="236"/>
      <c r="AD2224" s="236"/>
      <c r="AE2224" s="236"/>
      <c r="AF2224" s="236"/>
      <c r="AG2224" s="236"/>
      <c r="AH2224" s="236"/>
      <c r="AI2224" s="236"/>
      <c r="AJ2224" s="236"/>
      <c r="AK2224" s="236"/>
      <c r="AL2224" s="260" t="str">
        <f t="shared" si="282"/>
        <v>нет</v>
      </c>
      <c r="AM2224" s="260" t="str">
        <f t="shared" si="284"/>
        <v>нет</v>
      </c>
      <c r="AN2224" s="260">
        <f t="shared" si="281"/>
        <v>0</v>
      </c>
      <c r="AO2224" s="260" t="e">
        <f t="shared" si="283"/>
        <v>#VALUE!</v>
      </c>
    </row>
    <row r="2225" spans="1:41">
      <c r="A2225" s="264" t="e">
        <f t="shared" si="285"/>
        <v>#VALUE!</v>
      </c>
      <c r="B2225" s="243">
        <v>2222</v>
      </c>
      <c r="C2225" s="244"/>
      <c r="D2225" s="259" t="str">
        <f t="shared" si="278"/>
        <v/>
      </c>
      <c r="E2225" s="236"/>
      <c r="F2225" s="236"/>
      <c r="G2225" s="244"/>
      <c r="H2225" s="259" t="str">
        <f t="shared" si="279"/>
        <v/>
      </c>
      <c r="I2225" s="236"/>
      <c r="J2225" s="236"/>
      <c r="K2225" s="236"/>
      <c r="L2225" s="236"/>
      <c r="M2225" s="311">
        <f t="shared" si="280"/>
        <v>0</v>
      </c>
      <c r="N2225" s="236"/>
      <c r="O2225" s="236"/>
      <c r="P2225" s="236"/>
      <c r="Q2225" s="236"/>
      <c r="R2225" s="236"/>
      <c r="S2225" s="236"/>
      <c r="T2225" s="236"/>
      <c r="U2225" s="236"/>
      <c r="V2225" s="236"/>
      <c r="W2225" s="236"/>
      <c r="X2225" s="236"/>
      <c r="Y2225" s="236"/>
      <c r="Z2225" s="236"/>
      <c r="AA2225" s="236"/>
      <c r="AB2225" s="236"/>
      <c r="AC2225" s="236"/>
      <c r="AD2225" s="236"/>
      <c r="AE2225" s="236"/>
      <c r="AF2225" s="236"/>
      <c r="AG2225" s="236"/>
      <c r="AH2225" s="236"/>
      <c r="AI2225" s="236"/>
      <c r="AJ2225" s="236"/>
      <c r="AK2225" s="236"/>
      <c r="AL2225" s="260" t="str">
        <f t="shared" si="282"/>
        <v>нет</v>
      </c>
      <c r="AM2225" s="260" t="str">
        <f t="shared" si="284"/>
        <v>нет</v>
      </c>
      <c r="AN2225" s="260">
        <f t="shared" si="281"/>
        <v>0</v>
      </c>
      <c r="AO2225" s="260" t="e">
        <f t="shared" si="283"/>
        <v>#VALUE!</v>
      </c>
    </row>
    <row r="2226" spans="1:41">
      <c r="A2226" s="264" t="e">
        <f t="shared" si="285"/>
        <v>#VALUE!</v>
      </c>
      <c r="B2226" s="243">
        <v>2223</v>
      </c>
      <c r="C2226" s="244"/>
      <c r="D2226" s="259" t="str">
        <f t="shared" si="278"/>
        <v/>
      </c>
      <c r="E2226" s="236"/>
      <c r="F2226" s="236"/>
      <c r="G2226" s="244"/>
      <c r="H2226" s="259" t="str">
        <f t="shared" si="279"/>
        <v/>
      </c>
      <c r="I2226" s="236"/>
      <c r="J2226" s="236"/>
      <c r="K2226" s="236"/>
      <c r="L2226" s="236"/>
      <c r="M2226" s="311">
        <f t="shared" si="280"/>
        <v>0</v>
      </c>
      <c r="N2226" s="236"/>
      <c r="O2226" s="236"/>
      <c r="P2226" s="236"/>
      <c r="Q2226" s="236"/>
      <c r="R2226" s="236"/>
      <c r="S2226" s="236"/>
      <c r="T2226" s="236"/>
      <c r="U2226" s="236"/>
      <c r="V2226" s="236"/>
      <c r="W2226" s="236"/>
      <c r="X2226" s="236"/>
      <c r="Y2226" s="236"/>
      <c r="Z2226" s="236"/>
      <c r="AA2226" s="236"/>
      <c r="AB2226" s="236"/>
      <c r="AC2226" s="236"/>
      <c r="AD2226" s="236"/>
      <c r="AE2226" s="236"/>
      <c r="AF2226" s="236"/>
      <c r="AG2226" s="236"/>
      <c r="AH2226" s="236"/>
      <c r="AI2226" s="236"/>
      <c r="AJ2226" s="236"/>
      <c r="AK2226" s="236"/>
      <c r="AL2226" s="260" t="str">
        <f t="shared" si="282"/>
        <v>нет</v>
      </c>
      <c r="AM2226" s="260" t="str">
        <f t="shared" si="284"/>
        <v>нет</v>
      </c>
      <c r="AN2226" s="260">
        <f t="shared" si="281"/>
        <v>0</v>
      </c>
      <c r="AO2226" s="260" t="e">
        <f t="shared" si="283"/>
        <v>#VALUE!</v>
      </c>
    </row>
    <row r="2227" spans="1:41">
      <c r="A2227" s="264" t="e">
        <f t="shared" si="285"/>
        <v>#VALUE!</v>
      </c>
      <c r="B2227" s="243">
        <v>2224</v>
      </c>
      <c r="C2227" s="244"/>
      <c r="D2227" s="259" t="str">
        <f t="shared" si="278"/>
        <v/>
      </c>
      <c r="E2227" s="236"/>
      <c r="F2227" s="236"/>
      <c r="G2227" s="244"/>
      <c r="H2227" s="259" t="str">
        <f t="shared" si="279"/>
        <v/>
      </c>
      <c r="I2227" s="236"/>
      <c r="J2227" s="236"/>
      <c r="K2227" s="236"/>
      <c r="L2227" s="236"/>
      <c r="M2227" s="311">
        <f t="shared" si="280"/>
        <v>0</v>
      </c>
      <c r="N2227" s="236"/>
      <c r="O2227" s="236"/>
      <c r="P2227" s="236"/>
      <c r="Q2227" s="236"/>
      <c r="R2227" s="236"/>
      <c r="S2227" s="236"/>
      <c r="T2227" s="236"/>
      <c r="U2227" s="236"/>
      <c r="V2227" s="236"/>
      <c r="W2227" s="236"/>
      <c r="X2227" s="236"/>
      <c r="Y2227" s="236"/>
      <c r="Z2227" s="236"/>
      <c r="AA2227" s="236"/>
      <c r="AB2227" s="236"/>
      <c r="AC2227" s="236"/>
      <c r="AD2227" s="236"/>
      <c r="AE2227" s="236"/>
      <c r="AF2227" s="236"/>
      <c r="AG2227" s="236"/>
      <c r="AH2227" s="236"/>
      <c r="AI2227" s="236"/>
      <c r="AJ2227" s="236"/>
      <c r="AK2227" s="236"/>
      <c r="AL2227" s="260" t="str">
        <f t="shared" si="282"/>
        <v>нет</v>
      </c>
      <c r="AM2227" s="260" t="str">
        <f t="shared" si="284"/>
        <v>нет</v>
      </c>
      <c r="AN2227" s="260">
        <f t="shared" si="281"/>
        <v>0</v>
      </c>
      <c r="AO2227" s="260" t="e">
        <f t="shared" si="283"/>
        <v>#VALUE!</v>
      </c>
    </row>
    <row r="2228" spans="1:41">
      <c r="A2228" s="264" t="e">
        <f t="shared" si="285"/>
        <v>#VALUE!</v>
      </c>
      <c r="B2228" s="243">
        <v>2225</v>
      </c>
      <c r="C2228" s="244"/>
      <c r="D2228" s="259" t="str">
        <f t="shared" si="278"/>
        <v/>
      </c>
      <c r="E2228" s="236"/>
      <c r="F2228" s="236"/>
      <c r="G2228" s="244"/>
      <c r="H2228" s="259" t="str">
        <f t="shared" si="279"/>
        <v/>
      </c>
      <c r="I2228" s="236"/>
      <c r="J2228" s="236"/>
      <c r="K2228" s="236"/>
      <c r="L2228" s="236"/>
      <c r="M2228" s="311">
        <f t="shared" si="280"/>
        <v>0</v>
      </c>
      <c r="N2228" s="236"/>
      <c r="O2228" s="236"/>
      <c r="P2228" s="236"/>
      <c r="Q2228" s="236"/>
      <c r="R2228" s="236"/>
      <c r="S2228" s="236"/>
      <c r="T2228" s="236"/>
      <c r="U2228" s="236"/>
      <c r="V2228" s="236"/>
      <c r="W2228" s="236"/>
      <c r="X2228" s="236"/>
      <c r="Y2228" s="236"/>
      <c r="Z2228" s="236"/>
      <c r="AA2228" s="236"/>
      <c r="AB2228" s="236"/>
      <c r="AC2228" s="236"/>
      <c r="AD2228" s="236"/>
      <c r="AE2228" s="236"/>
      <c r="AF2228" s="236"/>
      <c r="AG2228" s="236"/>
      <c r="AH2228" s="236"/>
      <c r="AI2228" s="236"/>
      <c r="AJ2228" s="236"/>
      <c r="AK2228" s="236"/>
      <c r="AL2228" s="260" t="str">
        <f t="shared" si="282"/>
        <v>нет</v>
      </c>
      <c r="AM2228" s="260" t="str">
        <f t="shared" si="284"/>
        <v>нет</v>
      </c>
      <c r="AN2228" s="260">
        <f t="shared" si="281"/>
        <v>0</v>
      </c>
      <c r="AO2228" s="260" t="e">
        <f t="shared" si="283"/>
        <v>#VALUE!</v>
      </c>
    </row>
    <row r="2229" spans="1:41">
      <c r="A2229" s="264" t="e">
        <f t="shared" si="285"/>
        <v>#VALUE!</v>
      </c>
      <c r="B2229" s="243">
        <v>2226</v>
      </c>
      <c r="C2229" s="244"/>
      <c r="D2229" s="259" t="str">
        <f t="shared" si="278"/>
        <v/>
      </c>
      <c r="E2229" s="236"/>
      <c r="F2229" s="236"/>
      <c r="G2229" s="244"/>
      <c r="H2229" s="259" t="str">
        <f t="shared" si="279"/>
        <v/>
      </c>
      <c r="I2229" s="236"/>
      <c r="J2229" s="236"/>
      <c r="K2229" s="236"/>
      <c r="L2229" s="236"/>
      <c r="M2229" s="311">
        <f t="shared" si="280"/>
        <v>0</v>
      </c>
      <c r="N2229" s="236"/>
      <c r="O2229" s="236"/>
      <c r="P2229" s="236"/>
      <c r="Q2229" s="236"/>
      <c r="R2229" s="236"/>
      <c r="S2229" s="236"/>
      <c r="T2229" s="236"/>
      <c r="U2229" s="236"/>
      <c r="V2229" s="236"/>
      <c r="W2229" s="236"/>
      <c r="X2229" s="236"/>
      <c r="Y2229" s="236"/>
      <c r="Z2229" s="236"/>
      <c r="AA2229" s="236"/>
      <c r="AB2229" s="236"/>
      <c r="AC2229" s="236"/>
      <c r="AD2229" s="236"/>
      <c r="AE2229" s="236"/>
      <c r="AF2229" s="236"/>
      <c r="AG2229" s="236"/>
      <c r="AH2229" s="236"/>
      <c r="AI2229" s="236"/>
      <c r="AJ2229" s="236"/>
      <c r="AK2229" s="236"/>
      <c r="AL2229" s="260" t="str">
        <f t="shared" si="282"/>
        <v>нет</v>
      </c>
      <c r="AM2229" s="260" t="str">
        <f t="shared" si="284"/>
        <v>нет</v>
      </c>
      <c r="AN2229" s="260">
        <f t="shared" si="281"/>
        <v>0</v>
      </c>
      <c r="AO2229" s="260" t="e">
        <f t="shared" si="283"/>
        <v>#VALUE!</v>
      </c>
    </row>
    <row r="2230" spans="1:41">
      <c r="A2230" s="264" t="e">
        <f t="shared" si="285"/>
        <v>#VALUE!</v>
      </c>
      <c r="B2230" s="243">
        <v>2227</v>
      </c>
      <c r="C2230" s="244"/>
      <c r="D2230" s="259" t="str">
        <f t="shared" si="278"/>
        <v/>
      </c>
      <c r="E2230" s="236"/>
      <c r="F2230" s="236"/>
      <c r="G2230" s="244"/>
      <c r="H2230" s="259" t="str">
        <f t="shared" si="279"/>
        <v/>
      </c>
      <c r="I2230" s="236"/>
      <c r="J2230" s="236"/>
      <c r="K2230" s="236"/>
      <c r="L2230" s="236"/>
      <c r="M2230" s="311">
        <f t="shared" si="280"/>
        <v>0</v>
      </c>
      <c r="N2230" s="236"/>
      <c r="O2230" s="236"/>
      <c r="P2230" s="236"/>
      <c r="Q2230" s="236"/>
      <c r="R2230" s="236"/>
      <c r="S2230" s="236"/>
      <c r="T2230" s="236"/>
      <c r="U2230" s="236"/>
      <c r="V2230" s="236"/>
      <c r="W2230" s="236"/>
      <c r="X2230" s="236"/>
      <c r="Y2230" s="236"/>
      <c r="Z2230" s="236"/>
      <c r="AA2230" s="236"/>
      <c r="AB2230" s="236"/>
      <c r="AC2230" s="236"/>
      <c r="AD2230" s="236"/>
      <c r="AE2230" s="236"/>
      <c r="AF2230" s="236"/>
      <c r="AG2230" s="236"/>
      <c r="AH2230" s="236"/>
      <c r="AI2230" s="236"/>
      <c r="AJ2230" s="236"/>
      <c r="AK2230" s="236"/>
      <c r="AL2230" s="260" t="str">
        <f t="shared" si="282"/>
        <v>нет</v>
      </c>
      <c r="AM2230" s="260" t="str">
        <f t="shared" si="284"/>
        <v>нет</v>
      </c>
      <c r="AN2230" s="260">
        <f t="shared" si="281"/>
        <v>0</v>
      </c>
      <c r="AO2230" s="260" t="e">
        <f t="shared" si="283"/>
        <v>#VALUE!</v>
      </c>
    </row>
    <row r="2231" spans="1:41">
      <c r="A2231" s="264" t="e">
        <f t="shared" si="285"/>
        <v>#VALUE!</v>
      </c>
      <c r="B2231" s="243">
        <v>2228</v>
      </c>
      <c r="C2231" s="244"/>
      <c r="D2231" s="259" t="str">
        <f t="shared" si="278"/>
        <v/>
      </c>
      <c r="E2231" s="236"/>
      <c r="F2231" s="236"/>
      <c r="G2231" s="244"/>
      <c r="H2231" s="259" t="str">
        <f t="shared" si="279"/>
        <v/>
      </c>
      <c r="I2231" s="236"/>
      <c r="J2231" s="236"/>
      <c r="K2231" s="236"/>
      <c r="L2231" s="236"/>
      <c r="M2231" s="311">
        <f t="shared" si="280"/>
        <v>0</v>
      </c>
      <c r="N2231" s="236"/>
      <c r="O2231" s="236"/>
      <c r="P2231" s="236"/>
      <c r="Q2231" s="236"/>
      <c r="R2231" s="236"/>
      <c r="S2231" s="236"/>
      <c r="T2231" s="236"/>
      <c r="U2231" s="236"/>
      <c r="V2231" s="236"/>
      <c r="W2231" s="236"/>
      <c r="X2231" s="236"/>
      <c r="Y2231" s="236"/>
      <c r="Z2231" s="236"/>
      <c r="AA2231" s="236"/>
      <c r="AB2231" s="236"/>
      <c r="AC2231" s="236"/>
      <c r="AD2231" s="236"/>
      <c r="AE2231" s="236"/>
      <c r="AF2231" s="236"/>
      <c r="AG2231" s="236"/>
      <c r="AH2231" s="236"/>
      <c r="AI2231" s="236"/>
      <c r="AJ2231" s="236"/>
      <c r="AK2231" s="236"/>
      <c r="AL2231" s="260" t="str">
        <f t="shared" si="282"/>
        <v>нет</v>
      </c>
      <c r="AM2231" s="260" t="str">
        <f t="shared" si="284"/>
        <v>нет</v>
      </c>
      <c r="AN2231" s="260">
        <f t="shared" si="281"/>
        <v>0</v>
      </c>
      <c r="AO2231" s="260" t="e">
        <f t="shared" si="283"/>
        <v>#VALUE!</v>
      </c>
    </row>
    <row r="2232" spans="1:41">
      <c r="A2232" s="264" t="e">
        <f t="shared" si="285"/>
        <v>#VALUE!</v>
      </c>
      <c r="B2232" s="243">
        <v>2229</v>
      </c>
      <c r="C2232" s="244"/>
      <c r="D2232" s="259" t="str">
        <f t="shared" si="278"/>
        <v/>
      </c>
      <c r="E2232" s="236"/>
      <c r="F2232" s="236"/>
      <c r="G2232" s="244"/>
      <c r="H2232" s="259" t="str">
        <f t="shared" si="279"/>
        <v/>
      </c>
      <c r="I2232" s="236"/>
      <c r="J2232" s="236"/>
      <c r="K2232" s="236"/>
      <c r="L2232" s="236"/>
      <c r="M2232" s="311">
        <f t="shared" si="280"/>
        <v>0</v>
      </c>
      <c r="N2232" s="236"/>
      <c r="O2232" s="236"/>
      <c r="P2232" s="236"/>
      <c r="Q2232" s="236"/>
      <c r="R2232" s="236"/>
      <c r="S2232" s="236"/>
      <c r="T2232" s="236"/>
      <c r="U2232" s="236"/>
      <c r="V2232" s="236"/>
      <c r="W2232" s="236"/>
      <c r="X2232" s="236"/>
      <c r="Y2232" s="236"/>
      <c r="Z2232" s="236"/>
      <c r="AA2232" s="236"/>
      <c r="AB2232" s="236"/>
      <c r="AC2232" s="236"/>
      <c r="AD2232" s="236"/>
      <c r="AE2232" s="236"/>
      <c r="AF2232" s="236"/>
      <c r="AG2232" s="236"/>
      <c r="AH2232" s="236"/>
      <c r="AI2232" s="236"/>
      <c r="AJ2232" s="236"/>
      <c r="AK2232" s="236"/>
      <c r="AL2232" s="260" t="str">
        <f t="shared" si="282"/>
        <v>нет</v>
      </c>
      <c r="AM2232" s="260" t="str">
        <f t="shared" si="284"/>
        <v>нет</v>
      </c>
      <c r="AN2232" s="260">
        <f t="shared" si="281"/>
        <v>0</v>
      </c>
      <c r="AO2232" s="260" t="e">
        <f t="shared" si="283"/>
        <v>#VALUE!</v>
      </c>
    </row>
    <row r="2233" spans="1:41">
      <c r="A2233" s="264" t="e">
        <f t="shared" si="285"/>
        <v>#VALUE!</v>
      </c>
      <c r="B2233" s="243">
        <v>2230</v>
      </c>
      <c r="C2233" s="244"/>
      <c r="D2233" s="259" t="str">
        <f t="shared" si="278"/>
        <v/>
      </c>
      <c r="E2233" s="236"/>
      <c r="F2233" s="236"/>
      <c r="G2233" s="244"/>
      <c r="H2233" s="259" t="str">
        <f t="shared" si="279"/>
        <v/>
      </c>
      <c r="I2233" s="236"/>
      <c r="J2233" s="236"/>
      <c r="K2233" s="236"/>
      <c r="L2233" s="236"/>
      <c r="M2233" s="311">
        <f t="shared" si="280"/>
        <v>0</v>
      </c>
      <c r="N2233" s="236"/>
      <c r="O2233" s="236"/>
      <c r="P2233" s="236"/>
      <c r="Q2233" s="236"/>
      <c r="R2233" s="236"/>
      <c r="S2233" s="236"/>
      <c r="T2233" s="236"/>
      <c r="U2233" s="236"/>
      <c r="V2233" s="236"/>
      <c r="W2233" s="236"/>
      <c r="X2233" s="236"/>
      <c r="Y2233" s="236"/>
      <c r="Z2233" s="236"/>
      <c r="AA2233" s="236"/>
      <c r="AB2233" s="236"/>
      <c r="AC2233" s="236"/>
      <c r="AD2233" s="236"/>
      <c r="AE2233" s="236"/>
      <c r="AF2233" s="236"/>
      <c r="AG2233" s="236"/>
      <c r="AH2233" s="236"/>
      <c r="AI2233" s="236"/>
      <c r="AJ2233" s="236"/>
      <c r="AK2233" s="236"/>
      <c r="AL2233" s="260" t="str">
        <f t="shared" si="282"/>
        <v>нет</v>
      </c>
      <c r="AM2233" s="260" t="str">
        <f t="shared" si="284"/>
        <v>нет</v>
      </c>
      <c r="AN2233" s="260">
        <f t="shared" si="281"/>
        <v>0</v>
      </c>
      <c r="AO2233" s="260" t="e">
        <f t="shared" si="283"/>
        <v>#VALUE!</v>
      </c>
    </row>
    <row r="2234" spans="1:41">
      <c r="A2234" s="264" t="e">
        <f t="shared" si="285"/>
        <v>#VALUE!</v>
      </c>
      <c r="B2234" s="243">
        <v>2231</v>
      </c>
      <c r="C2234" s="244"/>
      <c r="D2234" s="259" t="str">
        <f t="shared" si="278"/>
        <v/>
      </c>
      <c r="E2234" s="236"/>
      <c r="F2234" s="236"/>
      <c r="G2234" s="244"/>
      <c r="H2234" s="259" t="str">
        <f t="shared" si="279"/>
        <v/>
      </c>
      <c r="I2234" s="236"/>
      <c r="J2234" s="236"/>
      <c r="K2234" s="236"/>
      <c r="L2234" s="236"/>
      <c r="M2234" s="311">
        <f t="shared" si="280"/>
        <v>0</v>
      </c>
      <c r="N2234" s="236"/>
      <c r="O2234" s="236"/>
      <c r="P2234" s="236"/>
      <c r="Q2234" s="236"/>
      <c r="R2234" s="236"/>
      <c r="S2234" s="236"/>
      <c r="T2234" s="236"/>
      <c r="U2234" s="236"/>
      <c r="V2234" s="236"/>
      <c r="W2234" s="236"/>
      <c r="X2234" s="236"/>
      <c r="Y2234" s="236"/>
      <c r="Z2234" s="236"/>
      <c r="AA2234" s="236"/>
      <c r="AB2234" s="236"/>
      <c r="AC2234" s="236"/>
      <c r="AD2234" s="236"/>
      <c r="AE2234" s="236"/>
      <c r="AF2234" s="236"/>
      <c r="AG2234" s="236"/>
      <c r="AH2234" s="236"/>
      <c r="AI2234" s="236"/>
      <c r="AJ2234" s="236"/>
      <c r="AK2234" s="236"/>
      <c r="AL2234" s="260" t="str">
        <f t="shared" si="282"/>
        <v>нет</v>
      </c>
      <c r="AM2234" s="260" t="str">
        <f t="shared" si="284"/>
        <v>нет</v>
      </c>
      <c r="AN2234" s="260">
        <f t="shared" si="281"/>
        <v>0</v>
      </c>
      <c r="AO2234" s="260" t="e">
        <f t="shared" si="283"/>
        <v>#VALUE!</v>
      </c>
    </row>
    <row r="2235" spans="1:41">
      <c r="A2235" s="264" t="e">
        <f t="shared" si="285"/>
        <v>#VALUE!</v>
      </c>
      <c r="B2235" s="243">
        <v>2232</v>
      </c>
      <c r="C2235" s="244"/>
      <c r="D2235" s="259" t="str">
        <f t="shared" si="278"/>
        <v/>
      </c>
      <c r="E2235" s="236"/>
      <c r="F2235" s="236"/>
      <c r="G2235" s="244"/>
      <c r="H2235" s="259" t="str">
        <f t="shared" si="279"/>
        <v/>
      </c>
      <c r="I2235" s="236"/>
      <c r="J2235" s="236"/>
      <c r="K2235" s="236"/>
      <c r="L2235" s="236"/>
      <c r="M2235" s="311">
        <f t="shared" si="280"/>
        <v>0</v>
      </c>
      <c r="N2235" s="236"/>
      <c r="O2235" s="236"/>
      <c r="P2235" s="236"/>
      <c r="Q2235" s="236"/>
      <c r="R2235" s="236"/>
      <c r="S2235" s="236"/>
      <c r="T2235" s="236"/>
      <c r="U2235" s="236"/>
      <c r="V2235" s="236"/>
      <c r="W2235" s="236"/>
      <c r="X2235" s="236"/>
      <c r="Y2235" s="236"/>
      <c r="Z2235" s="236"/>
      <c r="AA2235" s="236"/>
      <c r="AB2235" s="236"/>
      <c r="AC2235" s="236"/>
      <c r="AD2235" s="236"/>
      <c r="AE2235" s="236"/>
      <c r="AF2235" s="236"/>
      <c r="AG2235" s="236"/>
      <c r="AH2235" s="236"/>
      <c r="AI2235" s="236"/>
      <c r="AJ2235" s="236"/>
      <c r="AK2235" s="236"/>
      <c r="AL2235" s="260" t="str">
        <f t="shared" si="282"/>
        <v>нет</v>
      </c>
      <c r="AM2235" s="260" t="str">
        <f t="shared" si="284"/>
        <v>нет</v>
      </c>
      <c r="AN2235" s="260">
        <f t="shared" si="281"/>
        <v>0</v>
      </c>
      <c r="AO2235" s="260" t="e">
        <f t="shared" si="283"/>
        <v>#VALUE!</v>
      </c>
    </row>
    <row r="2236" spans="1:41">
      <c r="A2236" s="264" t="e">
        <f t="shared" si="285"/>
        <v>#VALUE!</v>
      </c>
      <c r="B2236" s="243">
        <v>2233</v>
      </c>
      <c r="C2236" s="244"/>
      <c r="D2236" s="259" t="str">
        <f t="shared" si="278"/>
        <v/>
      </c>
      <c r="E2236" s="236"/>
      <c r="F2236" s="236"/>
      <c r="G2236" s="244"/>
      <c r="H2236" s="259" t="str">
        <f t="shared" si="279"/>
        <v/>
      </c>
      <c r="I2236" s="236"/>
      <c r="J2236" s="236"/>
      <c r="K2236" s="236"/>
      <c r="L2236" s="236"/>
      <c r="M2236" s="311">
        <f t="shared" si="280"/>
        <v>0</v>
      </c>
      <c r="N2236" s="236"/>
      <c r="O2236" s="236"/>
      <c r="P2236" s="236"/>
      <c r="Q2236" s="236"/>
      <c r="R2236" s="236"/>
      <c r="S2236" s="236"/>
      <c r="T2236" s="236"/>
      <c r="U2236" s="236"/>
      <c r="V2236" s="236"/>
      <c r="W2236" s="236"/>
      <c r="X2236" s="236"/>
      <c r="Y2236" s="236"/>
      <c r="Z2236" s="236"/>
      <c r="AA2236" s="236"/>
      <c r="AB2236" s="236"/>
      <c r="AC2236" s="236"/>
      <c r="AD2236" s="236"/>
      <c r="AE2236" s="236"/>
      <c r="AF2236" s="236"/>
      <c r="AG2236" s="236"/>
      <c r="AH2236" s="236"/>
      <c r="AI2236" s="236"/>
      <c r="AJ2236" s="236"/>
      <c r="AK2236" s="236"/>
      <c r="AL2236" s="260" t="str">
        <f t="shared" si="282"/>
        <v>нет</v>
      </c>
      <c r="AM2236" s="260" t="str">
        <f t="shared" si="284"/>
        <v>нет</v>
      </c>
      <c r="AN2236" s="260">
        <f t="shared" si="281"/>
        <v>0</v>
      </c>
      <c r="AO2236" s="260" t="e">
        <f t="shared" si="283"/>
        <v>#VALUE!</v>
      </c>
    </row>
    <row r="2237" spans="1:41">
      <c r="A2237" s="264" t="e">
        <f t="shared" si="285"/>
        <v>#VALUE!</v>
      </c>
      <c r="B2237" s="243">
        <v>2234</v>
      </c>
      <c r="C2237" s="244"/>
      <c r="D2237" s="259" t="str">
        <f t="shared" si="278"/>
        <v/>
      </c>
      <c r="E2237" s="236"/>
      <c r="F2237" s="236"/>
      <c r="G2237" s="244"/>
      <c r="H2237" s="259" t="str">
        <f t="shared" si="279"/>
        <v/>
      </c>
      <c r="I2237" s="236"/>
      <c r="J2237" s="236"/>
      <c r="K2237" s="236"/>
      <c r="L2237" s="236"/>
      <c r="M2237" s="311">
        <f t="shared" si="280"/>
        <v>0</v>
      </c>
      <c r="N2237" s="236"/>
      <c r="O2237" s="236"/>
      <c r="P2237" s="236"/>
      <c r="Q2237" s="236"/>
      <c r="R2237" s="236"/>
      <c r="S2237" s="236"/>
      <c r="T2237" s="236"/>
      <c r="U2237" s="236"/>
      <c r="V2237" s="236"/>
      <c r="W2237" s="236"/>
      <c r="X2237" s="236"/>
      <c r="Y2237" s="236"/>
      <c r="Z2237" s="236"/>
      <c r="AA2237" s="236"/>
      <c r="AB2237" s="236"/>
      <c r="AC2237" s="236"/>
      <c r="AD2237" s="236"/>
      <c r="AE2237" s="236"/>
      <c r="AF2237" s="236"/>
      <c r="AG2237" s="236"/>
      <c r="AH2237" s="236"/>
      <c r="AI2237" s="236"/>
      <c r="AJ2237" s="236"/>
      <c r="AK2237" s="236"/>
      <c r="AL2237" s="260" t="str">
        <f t="shared" si="282"/>
        <v>нет</v>
      </c>
      <c r="AM2237" s="260" t="str">
        <f t="shared" si="284"/>
        <v>нет</v>
      </c>
      <c r="AN2237" s="260">
        <f t="shared" si="281"/>
        <v>0</v>
      </c>
      <c r="AO2237" s="260" t="e">
        <f t="shared" si="283"/>
        <v>#VALUE!</v>
      </c>
    </row>
    <row r="2238" spans="1:41">
      <c r="A2238" s="264" t="e">
        <f t="shared" si="285"/>
        <v>#VALUE!</v>
      </c>
      <c r="B2238" s="243">
        <v>2235</v>
      </c>
      <c r="C2238" s="244"/>
      <c r="D2238" s="259" t="str">
        <f t="shared" si="278"/>
        <v/>
      </c>
      <c r="E2238" s="236"/>
      <c r="F2238" s="236"/>
      <c r="G2238" s="244"/>
      <c r="H2238" s="259" t="str">
        <f t="shared" si="279"/>
        <v/>
      </c>
      <c r="I2238" s="236"/>
      <c r="J2238" s="236"/>
      <c r="K2238" s="236"/>
      <c r="L2238" s="236"/>
      <c r="M2238" s="311">
        <f t="shared" si="280"/>
        <v>0</v>
      </c>
      <c r="N2238" s="236"/>
      <c r="O2238" s="236"/>
      <c r="P2238" s="236"/>
      <c r="Q2238" s="236"/>
      <c r="R2238" s="236"/>
      <c r="S2238" s="236"/>
      <c r="T2238" s="236"/>
      <c r="U2238" s="236"/>
      <c r="V2238" s="236"/>
      <c r="W2238" s="236"/>
      <c r="X2238" s="236"/>
      <c r="Y2238" s="236"/>
      <c r="Z2238" s="236"/>
      <c r="AA2238" s="236"/>
      <c r="AB2238" s="236"/>
      <c r="AC2238" s="236"/>
      <c r="AD2238" s="236"/>
      <c r="AE2238" s="236"/>
      <c r="AF2238" s="236"/>
      <c r="AG2238" s="236"/>
      <c r="AH2238" s="236"/>
      <c r="AI2238" s="236"/>
      <c r="AJ2238" s="236"/>
      <c r="AK2238" s="236"/>
      <c r="AL2238" s="260" t="str">
        <f t="shared" si="282"/>
        <v>нет</v>
      </c>
      <c r="AM2238" s="260" t="str">
        <f t="shared" si="284"/>
        <v>нет</v>
      </c>
      <c r="AN2238" s="260">
        <f t="shared" si="281"/>
        <v>0</v>
      </c>
      <c r="AO2238" s="260" t="e">
        <f t="shared" si="283"/>
        <v>#VALUE!</v>
      </c>
    </row>
    <row r="2239" spans="1:41">
      <c r="A2239" s="264" t="e">
        <f t="shared" si="285"/>
        <v>#VALUE!</v>
      </c>
      <c r="B2239" s="243">
        <v>2236</v>
      </c>
      <c r="C2239" s="244"/>
      <c r="D2239" s="259" t="str">
        <f t="shared" ref="D2239:D2302" si="286">IFERROR(VLOOKUP(C2239,msu,2,0),"")</f>
        <v/>
      </c>
      <c r="E2239" s="236"/>
      <c r="F2239" s="236"/>
      <c r="G2239" s="244"/>
      <c r="H2239" s="259" t="str">
        <f t="shared" ref="H2239:H2302" si="287">IFERROR(VLOOKUP(G2239,oo,2,0),"")</f>
        <v/>
      </c>
      <c r="I2239" s="236"/>
      <c r="J2239" s="236"/>
      <c r="K2239" s="236"/>
      <c r="L2239" s="236"/>
      <c r="M2239" s="311">
        <f t="shared" ref="M2239:M2302" si="288">COUNTA(N2239:AK2239)</f>
        <v>0</v>
      </c>
      <c r="N2239" s="236"/>
      <c r="O2239" s="236"/>
      <c r="P2239" s="236"/>
      <c r="Q2239" s="236"/>
      <c r="R2239" s="236"/>
      <c r="S2239" s="236"/>
      <c r="T2239" s="236"/>
      <c r="U2239" s="236"/>
      <c r="V2239" s="236"/>
      <c r="W2239" s="236"/>
      <c r="X2239" s="236"/>
      <c r="Y2239" s="236"/>
      <c r="Z2239" s="236"/>
      <c r="AA2239" s="236"/>
      <c r="AB2239" s="236"/>
      <c r="AC2239" s="236"/>
      <c r="AD2239" s="236"/>
      <c r="AE2239" s="236"/>
      <c r="AF2239" s="236"/>
      <c r="AG2239" s="236"/>
      <c r="AH2239" s="236"/>
      <c r="AI2239" s="236"/>
      <c r="AJ2239" s="236"/>
      <c r="AK2239" s="236"/>
      <c r="AL2239" s="260" t="str">
        <f t="shared" si="282"/>
        <v>нет</v>
      </c>
      <c r="AM2239" s="260" t="str">
        <f t="shared" si="284"/>
        <v>нет</v>
      </c>
      <c r="AN2239" s="260">
        <f t="shared" ref="AN2239:AN2302" si="289">COUNTIF(N2239:AK2239,"призер")+COUNTIF(N2239:AK2239,"победитель")</f>
        <v>0</v>
      </c>
      <c r="AO2239" s="260" t="e">
        <f t="shared" si="283"/>
        <v>#VALUE!</v>
      </c>
    </row>
    <row r="2240" spans="1:41">
      <c r="A2240" s="264" t="e">
        <f t="shared" si="285"/>
        <v>#VALUE!</v>
      </c>
      <c r="B2240" s="243">
        <v>2237</v>
      </c>
      <c r="C2240" s="244"/>
      <c r="D2240" s="259" t="str">
        <f t="shared" si="286"/>
        <v/>
      </c>
      <c r="E2240" s="236"/>
      <c r="F2240" s="236"/>
      <c r="G2240" s="244"/>
      <c r="H2240" s="259" t="str">
        <f t="shared" si="287"/>
        <v/>
      </c>
      <c r="I2240" s="236"/>
      <c r="J2240" s="236"/>
      <c r="K2240" s="236"/>
      <c r="L2240" s="236"/>
      <c r="M2240" s="311">
        <f t="shared" si="288"/>
        <v>0</v>
      </c>
      <c r="N2240" s="236"/>
      <c r="O2240" s="236"/>
      <c r="P2240" s="236"/>
      <c r="Q2240" s="236"/>
      <c r="R2240" s="236"/>
      <c r="S2240" s="236"/>
      <c r="T2240" s="236"/>
      <c r="U2240" s="236"/>
      <c r="V2240" s="236"/>
      <c r="W2240" s="236"/>
      <c r="X2240" s="236"/>
      <c r="Y2240" s="236"/>
      <c r="Z2240" s="236"/>
      <c r="AA2240" s="236"/>
      <c r="AB2240" s="236"/>
      <c r="AC2240" s="236"/>
      <c r="AD2240" s="236"/>
      <c r="AE2240" s="236"/>
      <c r="AF2240" s="236"/>
      <c r="AG2240" s="236"/>
      <c r="AH2240" s="236"/>
      <c r="AI2240" s="236"/>
      <c r="AJ2240" s="236"/>
      <c r="AK2240" s="236"/>
      <c r="AL2240" s="260" t="str">
        <f t="shared" si="282"/>
        <v>нет</v>
      </c>
      <c r="AM2240" s="260" t="str">
        <f t="shared" si="284"/>
        <v>нет</v>
      </c>
      <c r="AN2240" s="260">
        <f t="shared" si="289"/>
        <v>0</v>
      </c>
      <c r="AO2240" s="260" t="e">
        <f t="shared" si="283"/>
        <v>#VALUE!</v>
      </c>
    </row>
    <row r="2241" spans="1:41">
      <c r="A2241" s="264" t="e">
        <f t="shared" si="285"/>
        <v>#VALUE!</v>
      </c>
      <c r="B2241" s="243">
        <v>2238</v>
      </c>
      <c r="C2241" s="244"/>
      <c r="D2241" s="259" t="str">
        <f t="shared" si="286"/>
        <v/>
      </c>
      <c r="E2241" s="236"/>
      <c r="F2241" s="236"/>
      <c r="G2241" s="244"/>
      <c r="H2241" s="259" t="str">
        <f t="shared" si="287"/>
        <v/>
      </c>
      <c r="I2241" s="236"/>
      <c r="J2241" s="236"/>
      <c r="K2241" s="236"/>
      <c r="L2241" s="236"/>
      <c r="M2241" s="311">
        <f t="shared" si="288"/>
        <v>0</v>
      </c>
      <c r="N2241" s="236"/>
      <c r="O2241" s="236"/>
      <c r="P2241" s="236"/>
      <c r="Q2241" s="236"/>
      <c r="R2241" s="236"/>
      <c r="S2241" s="236"/>
      <c r="T2241" s="236"/>
      <c r="U2241" s="236"/>
      <c r="V2241" s="236"/>
      <c r="W2241" s="236"/>
      <c r="X2241" s="236"/>
      <c r="Y2241" s="236"/>
      <c r="Z2241" s="236"/>
      <c r="AA2241" s="236"/>
      <c r="AB2241" s="236"/>
      <c r="AC2241" s="236"/>
      <c r="AD2241" s="236"/>
      <c r="AE2241" s="236"/>
      <c r="AF2241" s="236"/>
      <c r="AG2241" s="236"/>
      <c r="AH2241" s="236"/>
      <c r="AI2241" s="236"/>
      <c r="AJ2241" s="236"/>
      <c r="AK2241" s="236"/>
      <c r="AL2241" s="260" t="str">
        <f t="shared" si="282"/>
        <v>нет</v>
      </c>
      <c r="AM2241" s="260" t="str">
        <f t="shared" si="284"/>
        <v>нет</v>
      </c>
      <c r="AN2241" s="260">
        <f t="shared" si="289"/>
        <v>0</v>
      </c>
      <c r="AO2241" s="260" t="e">
        <f t="shared" si="283"/>
        <v>#VALUE!</v>
      </c>
    </row>
    <row r="2242" spans="1:41">
      <c r="A2242" s="264" t="e">
        <f t="shared" si="285"/>
        <v>#VALUE!</v>
      </c>
      <c r="B2242" s="243">
        <v>2239</v>
      </c>
      <c r="C2242" s="244"/>
      <c r="D2242" s="259" t="str">
        <f t="shared" si="286"/>
        <v/>
      </c>
      <c r="E2242" s="236"/>
      <c r="F2242" s="236"/>
      <c r="G2242" s="244"/>
      <c r="H2242" s="259" t="str">
        <f t="shared" si="287"/>
        <v/>
      </c>
      <c r="I2242" s="236"/>
      <c r="J2242" s="236"/>
      <c r="K2242" s="236"/>
      <c r="L2242" s="236"/>
      <c r="M2242" s="311">
        <f t="shared" si="288"/>
        <v>0</v>
      </c>
      <c r="N2242" s="236"/>
      <c r="O2242" s="236"/>
      <c r="P2242" s="236"/>
      <c r="Q2242" s="236"/>
      <c r="R2242" s="236"/>
      <c r="S2242" s="236"/>
      <c r="T2242" s="236"/>
      <c r="U2242" s="236"/>
      <c r="V2242" s="236"/>
      <c r="W2242" s="236"/>
      <c r="X2242" s="236"/>
      <c r="Y2242" s="236"/>
      <c r="Z2242" s="236"/>
      <c r="AA2242" s="236"/>
      <c r="AB2242" s="236"/>
      <c r="AC2242" s="236"/>
      <c r="AD2242" s="236"/>
      <c r="AE2242" s="236"/>
      <c r="AF2242" s="236"/>
      <c r="AG2242" s="236"/>
      <c r="AH2242" s="236"/>
      <c r="AI2242" s="236"/>
      <c r="AJ2242" s="236"/>
      <c r="AK2242" s="236"/>
      <c r="AL2242" s="260" t="str">
        <f t="shared" si="282"/>
        <v>нет</v>
      </c>
      <c r="AM2242" s="260" t="str">
        <f t="shared" si="284"/>
        <v>нет</v>
      </c>
      <c r="AN2242" s="260">
        <f t="shared" si="289"/>
        <v>0</v>
      </c>
      <c r="AO2242" s="260" t="e">
        <f t="shared" si="283"/>
        <v>#VALUE!</v>
      </c>
    </row>
    <row r="2243" spans="1:41">
      <c r="A2243" s="264" t="e">
        <f t="shared" si="285"/>
        <v>#VALUE!</v>
      </c>
      <c r="B2243" s="243">
        <v>2240</v>
      </c>
      <c r="C2243" s="244"/>
      <c r="D2243" s="259" t="str">
        <f t="shared" si="286"/>
        <v/>
      </c>
      <c r="E2243" s="236"/>
      <c r="F2243" s="236"/>
      <c r="G2243" s="244"/>
      <c r="H2243" s="259" t="str">
        <f t="shared" si="287"/>
        <v/>
      </c>
      <c r="I2243" s="236"/>
      <c r="J2243" s="236"/>
      <c r="K2243" s="236"/>
      <c r="L2243" s="236"/>
      <c r="M2243" s="311">
        <f t="shared" si="288"/>
        <v>0</v>
      </c>
      <c r="N2243" s="236"/>
      <c r="O2243" s="236"/>
      <c r="P2243" s="236"/>
      <c r="Q2243" s="236"/>
      <c r="R2243" s="236"/>
      <c r="S2243" s="236"/>
      <c r="T2243" s="236"/>
      <c r="U2243" s="236"/>
      <c r="V2243" s="236"/>
      <c r="W2243" s="236"/>
      <c r="X2243" s="236"/>
      <c r="Y2243" s="236"/>
      <c r="Z2243" s="236"/>
      <c r="AA2243" s="236"/>
      <c r="AB2243" s="236"/>
      <c r="AC2243" s="236"/>
      <c r="AD2243" s="236"/>
      <c r="AE2243" s="236"/>
      <c r="AF2243" s="236"/>
      <c r="AG2243" s="236"/>
      <c r="AH2243" s="236"/>
      <c r="AI2243" s="236"/>
      <c r="AJ2243" s="236"/>
      <c r="AK2243" s="236"/>
      <c r="AL2243" s="260" t="str">
        <f t="shared" si="282"/>
        <v>нет</v>
      </c>
      <c r="AM2243" s="260" t="str">
        <f t="shared" si="284"/>
        <v>нет</v>
      </c>
      <c r="AN2243" s="260">
        <f t="shared" si="289"/>
        <v>0</v>
      </c>
      <c r="AO2243" s="260" t="e">
        <f t="shared" si="283"/>
        <v>#VALUE!</v>
      </c>
    </row>
    <row r="2244" spans="1:41">
      <c r="A2244" s="264" t="e">
        <f t="shared" si="285"/>
        <v>#VALUE!</v>
      </c>
      <c r="B2244" s="243">
        <v>2241</v>
      </c>
      <c r="C2244" s="244"/>
      <c r="D2244" s="259" t="str">
        <f t="shared" si="286"/>
        <v/>
      </c>
      <c r="E2244" s="236"/>
      <c r="F2244" s="236"/>
      <c r="G2244" s="244"/>
      <c r="H2244" s="259" t="str">
        <f t="shared" si="287"/>
        <v/>
      </c>
      <c r="I2244" s="236"/>
      <c r="J2244" s="236"/>
      <c r="K2244" s="236"/>
      <c r="L2244" s="236"/>
      <c r="M2244" s="311">
        <f t="shared" si="288"/>
        <v>0</v>
      </c>
      <c r="N2244" s="236"/>
      <c r="O2244" s="236"/>
      <c r="P2244" s="236"/>
      <c r="Q2244" s="236"/>
      <c r="R2244" s="236"/>
      <c r="S2244" s="236"/>
      <c r="T2244" s="236"/>
      <c r="U2244" s="236"/>
      <c r="V2244" s="236"/>
      <c r="W2244" s="236"/>
      <c r="X2244" s="236"/>
      <c r="Y2244" s="236"/>
      <c r="Z2244" s="236"/>
      <c r="AA2244" s="236"/>
      <c r="AB2244" s="236"/>
      <c r="AC2244" s="236"/>
      <c r="AD2244" s="236"/>
      <c r="AE2244" s="236"/>
      <c r="AF2244" s="236"/>
      <c r="AG2244" s="236"/>
      <c r="AH2244" s="236"/>
      <c r="AI2244" s="236"/>
      <c r="AJ2244" s="236"/>
      <c r="AK2244" s="236"/>
      <c r="AL2244" s="260" t="str">
        <f t="shared" si="282"/>
        <v>нет</v>
      </c>
      <c r="AM2244" s="260" t="str">
        <f t="shared" si="284"/>
        <v>нет</v>
      </c>
      <c r="AN2244" s="260">
        <f t="shared" si="289"/>
        <v>0</v>
      </c>
      <c r="AO2244" s="260" t="e">
        <f t="shared" si="283"/>
        <v>#VALUE!</v>
      </c>
    </row>
    <row r="2245" spans="1:41">
      <c r="A2245" s="264" t="e">
        <f t="shared" si="285"/>
        <v>#VALUE!</v>
      </c>
      <c r="B2245" s="243">
        <v>2242</v>
      </c>
      <c r="C2245" s="244"/>
      <c r="D2245" s="259" t="str">
        <f t="shared" si="286"/>
        <v/>
      </c>
      <c r="E2245" s="236"/>
      <c r="F2245" s="236"/>
      <c r="G2245" s="244"/>
      <c r="H2245" s="259" t="str">
        <f t="shared" si="287"/>
        <v/>
      </c>
      <c r="I2245" s="236"/>
      <c r="J2245" s="236"/>
      <c r="K2245" s="236"/>
      <c r="L2245" s="236"/>
      <c r="M2245" s="311">
        <f t="shared" si="288"/>
        <v>0</v>
      </c>
      <c r="N2245" s="236"/>
      <c r="O2245" s="236"/>
      <c r="P2245" s="236"/>
      <c r="Q2245" s="236"/>
      <c r="R2245" s="236"/>
      <c r="S2245" s="236"/>
      <c r="T2245" s="236"/>
      <c r="U2245" s="236"/>
      <c r="V2245" s="236"/>
      <c r="W2245" s="236"/>
      <c r="X2245" s="236"/>
      <c r="Y2245" s="236"/>
      <c r="Z2245" s="236"/>
      <c r="AA2245" s="236"/>
      <c r="AB2245" s="236"/>
      <c r="AC2245" s="236"/>
      <c r="AD2245" s="236"/>
      <c r="AE2245" s="236"/>
      <c r="AF2245" s="236"/>
      <c r="AG2245" s="236"/>
      <c r="AH2245" s="236"/>
      <c r="AI2245" s="236"/>
      <c r="AJ2245" s="236"/>
      <c r="AK2245" s="236"/>
      <c r="AL2245" s="260" t="str">
        <f t="shared" ref="AL2245:AL2308" si="290">IF($I2245&lt;5,"нет",IF($I2245&gt;9,"нет","да"))</f>
        <v>нет</v>
      </c>
      <c r="AM2245" s="260" t="str">
        <f t="shared" si="284"/>
        <v>нет</v>
      </c>
      <c r="AN2245" s="260">
        <f t="shared" si="289"/>
        <v>0</v>
      </c>
      <c r="AO2245" s="260" t="e">
        <f t="shared" ref="AO2245:AO2308" si="291">IF(LEN(G2245)=5,LEFT(G2245,1)+100,LEFT(G2245,2)+100)</f>
        <v>#VALUE!</v>
      </c>
    </row>
    <row r="2246" spans="1:41">
      <c r="A2246" s="264" t="e">
        <f t="shared" si="285"/>
        <v>#VALUE!</v>
      </c>
      <c r="B2246" s="243">
        <v>2243</v>
      </c>
      <c r="C2246" s="244"/>
      <c r="D2246" s="259" t="str">
        <f t="shared" si="286"/>
        <v/>
      </c>
      <c r="E2246" s="236"/>
      <c r="F2246" s="236"/>
      <c r="G2246" s="244"/>
      <c r="H2246" s="259" t="str">
        <f t="shared" si="287"/>
        <v/>
      </c>
      <c r="I2246" s="236"/>
      <c r="J2246" s="236"/>
      <c r="K2246" s="236"/>
      <c r="L2246" s="236"/>
      <c r="M2246" s="311">
        <f t="shared" si="288"/>
        <v>0</v>
      </c>
      <c r="N2246" s="236"/>
      <c r="O2246" s="236"/>
      <c r="P2246" s="236"/>
      <c r="Q2246" s="236"/>
      <c r="R2246" s="236"/>
      <c r="S2246" s="236"/>
      <c r="T2246" s="236"/>
      <c r="U2246" s="236"/>
      <c r="V2246" s="236"/>
      <c r="W2246" s="236"/>
      <c r="X2246" s="236"/>
      <c r="Y2246" s="236"/>
      <c r="Z2246" s="236"/>
      <c r="AA2246" s="236"/>
      <c r="AB2246" s="236"/>
      <c r="AC2246" s="236"/>
      <c r="AD2246" s="236"/>
      <c r="AE2246" s="236"/>
      <c r="AF2246" s="236"/>
      <c r="AG2246" s="236"/>
      <c r="AH2246" s="236"/>
      <c r="AI2246" s="236"/>
      <c r="AJ2246" s="236"/>
      <c r="AK2246" s="236"/>
      <c r="AL2246" s="260" t="str">
        <f t="shared" si="290"/>
        <v>нет</v>
      </c>
      <c r="AM2246" s="260" t="str">
        <f t="shared" ref="AM2246:AM2309" si="292">IF($I2246&lt;=9,"нет","да")</f>
        <v>нет</v>
      </c>
      <c r="AN2246" s="260">
        <f t="shared" si="289"/>
        <v>0</v>
      </c>
      <c r="AO2246" s="260" t="e">
        <f t="shared" si="291"/>
        <v>#VALUE!</v>
      </c>
    </row>
    <row r="2247" spans="1:41">
      <c r="A2247" s="264" t="e">
        <f t="shared" si="285"/>
        <v>#VALUE!</v>
      </c>
      <c r="B2247" s="243">
        <v>2244</v>
      </c>
      <c r="C2247" s="244"/>
      <c r="D2247" s="259" t="str">
        <f t="shared" si="286"/>
        <v/>
      </c>
      <c r="E2247" s="236"/>
      <c r="F2247" s="236"/>
      <c r="G2247" s="244"/>
      <c r="H2247" s="259" t="str">
        <f t="shared" si="287"/>
        <v/>
      </c>
      <c r="I2247" s="236"/>
      <c r="J2247" s="236"/>
      <c r="K2247" s="236"/>
      <c r="L2247" s="236"/>
      <c r="M2247" s="311">
        <f t="shared" si="288"/>
        <v>0</v>
      </c>
      <c r="N2247" s="236"/>
      <c r="O2247" s="236"/>
      <c r="P2247" s="236"/>
      <c r="Q2247" s="236"/>
      <c r="R2247" s="236"/>
      <c r="S2247" s="236"/>
      <c r="T2247" s="236"/>
      <c r="U2247" s="236"/>
      <c r="V2247" s="236"/>
      <c r="W2247" s="236"/>
      <c r="X2247" s="236"/>
      <c r="Y2247" s="236"/>
      <c r="Z2247" s="236"/>
      <c r="AA2247" s="236"/>
      <c r="AB2247" s="236"/>
      <c r="AC2247" s="236"/>
      <c r="AD2247" s="236"/>
      <c r="AE2247" s="236"/>
      <c r="AF2247" s="236"/>
      <c r="AG2247" s="236"/>
      <c r="AH2247" s="236"/>
      <c r="AI2247" s="236"/>
      <c r="AJ2247" s="236"/>
      <c r="AK2247" s="236"/>
      <c r="AL2247" s="260" t="str">
        <f t="shared" si="290"/>
        <v>нет</v>
      </c>
      <c r="AM2247" s="260" t="str">
        <f t="shared" si="292"/>
        <v>нет</v>
      </c>
      <c r="AN2247" s="260">
        <f t="shared" si="289"/>
        <v>0</v>
      </c>
      <c r="AO2247" s="260" t="e">
        <f t="shared" si="291"/>
        <v>#VALUE!</v>
      </c>
    </row>
    <row r="2248" spans="1:41">
      <c r="A2248" s="264" t="e">
        <f t="shared" ref="A2248:A2311" si="293">IF($AO2248=$C2248, "Код_ОО+МСУ_верно", "Требуется проверка кода ОО или МСУ, кроме 101, 102,103")</f>
        <v>#VALUE!</v>
      </c>
      <c r="B2248" s="243">
        <v>2245</v>
      </c>
      <c r="C2248" s="244"/>
      <c r="D2248" s="259" t="str">
        <f t="shared" si="286"/>
        <v/>
      </c>
      <c r="E2248" s="236"/>
      <c r="F2248" s="236"/>
      <c r="G2248" s="244"/>
      <c r="H2248" s="259" t="str">
        <f t="shared" si="287"/>
        <v/>
      </c>
      <c r="I2248" s="236"/>
      <c r="J2248" s="236"/>
      <c r="K2248" s="236"/>
      <c r="L2248" s="236"/>
      <c r="M2248" s="311">
        <f t="shared" si="288"/>
        <v>0</v>
      </c>
      <c r="N2248" s="236"/>
      <c r="O2248" s="236"/>
      <c r="P2248" s="236"/>
      <c r="Q2248" s="236"/>
      <c r="R2248" s="236"/>
      <c r="S2248" s="236"/>
      <c r="T2248" s="236"/>
      <c r="U2248" s="236"/>
      <c r="V2248" s="236"/>
      <c r="W2248" s="236"/>
      <c r="X2248" s="236"/>
      <c r="Y2248" s="236"/>
      <c r="Z2248" s="236"/>
      <c r="AA2248" s="236"/>
      <c r="AB2248" s="236"/>
      <c r="AC2248" s="236"/>
      <c r="AD2248" s="236"/>
      <c r="AE2248" s="236"/>
      <c r="AF2248" s="236"/>
      <c r="AG2248" s="236"/>
      <c r="AH2248" s="236"/>
      <c r="AI2248" s="236"/>
      <c r="AJ2248" s="236"/>
      <c r="AK2248" s="236"/>
      <c r="AL2248" s="260" t="str">
        <f t="shared" si="290"/>
        <v>нет</v>
      </c>
      <c r="AM2248" s="260" t="str">
        <f t="shared" si="292"/>
        <v>нет</v>
      </c>
      <c r="AN2248" s="260">
        <f t="shared" si="289"/>
        <v>0</v>
      </c>
      <c r="AO2248" s="260" t="e">
        <f t="shared" si="291"/>
        <v>#VALUE!</v>
      </c>
    </row>
    <row r="2249" spans="1:41">
      <c r="A2249" s="264" t="e">
        <f t="shared" si="293"/>
        <v>#VALUE!</v>
      </c>
      <c r="B2249" s="243">
        <v>2246</v>
      </c>
      <c r="C2249" s="244"/>
      <c r="D2249" s="259" t="str">
        <f t="shared" si="286"/>
        <v/>
      </c>
      <c r="E2249" s="236"/>
      <c r="F2249" s="236"/>
      <c r="G2249" s="244"/>
      <c r="H2249" s="259" t="str">
        <f t="shared" si="287"/>
        <v/>
      </c>
      <c r="I2249" s="236"/>
      <c r="J2249" s="236"/>
      <c r="K2249" s="236"/>
      <c r="L2249" s="236"/>
      <c r="M2249" s="311">
        <f t="shared" si="288"/>
        <v>0</v>
      </c>
      <c r="N2249" s="236"/>
      <c r="O2249" s="236"/>
      <c r="P2249" s="236"/>
      <c r="Q2249" s="236"/>
      <c r="R2249" s="236"/>
      <c r="S2249" s="236"/>
      <c r="T2249" s="236"/>
      <c r="U2249" s="236"/>
      <c r="V2249" s="236"/>
      <c r="W2249" s="236"/>
      <c r="X2249" s="236"/>
      <c r="Y2249" s="236"/>
      <c r="Z2249" s="236"/>
      <c r="AA2249" s="236"/>
      <c r="AB2249" s="236"/>
      <c r="AC2249" s="236"/>
      <c r="AD2249" s="236"/>
      <c r="AE2249" s="236"/>
      <c r="AF2249" s="236"/>
      <c r="AG2249" s="236"/>
      <c r="AH2249" s="236"/>
      <c r="AI2249" s="236"/>
      <c r="AJ2249" s="236"/>
      <c r="AK2249" s="236"/>
      <c r="AL2249" s="260" t="str">
        <f t="shared" si="290"/>
        <v>нет</v>
      </c>
      <c r="AM2249" s="260" t="str">
        <f t="shared" si="292"/>
        <v>нет</v>
      </c>
      <c r="AN2249" s="260">
        <f t="shared" si="289"/>
        <v>0</v>
      </c>
      <c r="AO2249" s="260" t="e">
        <f t="shared" si="291"/>
        <v>#VALUE!</v>
      </c>
    </row>
    <row r="2250" spans="1:41">
      <c r="A2250" s="264" t="e">
        <f t="shared" si="293"/>
        <v>#VALUE!</v>
      </c>
      <c r="B2250" s="243">
        <v>2247</v>
      </c>
      <c r="C2250" s="244"/>
      <c r="D2250" s="259" t="str">
        <f t="shared" si="286"/>
        <v/>
      </c>
      <c r="E2250" s="236"/>
      <c r="F2250" s="236"/>
      <c r="G2250" s="244"/>
      <c r="H2250" s="259" t="str">
        <f t="shared" si="287"/>
        <v/>
      </c>
      <c r="I2250" s="236"/>
      <c r="J2250" s="236"/>
      <c r="K2250" s="236"/>
      <c r="L2250" s="236"/>
      <c r="M2250" s="311">
        <f t="shared" si="288"/>
        <v>0</v>
      </c>
      <c r="N2250" s="236"/>
      <c r="O2250" s="236"/>
      <c r="P2250" s="236"/>
      <c r="Q2250" s="236"/>
      <c r="R2250" s="236"/>
      <c r="S2250" s="236"/>
      <c r="T2250" s="236"/>
      <c r="U2250" s="236"/>
      <c r="V2250" s="236"/>
      <c r="W2250" s="236"/>
      <c r="X2250" s="236"/>
      <c r="Y2250" s="236"/>
      <c r="Z2250" s="236"/>
      <c r="AA2250" s="236"/>
      <c r="AB2250" s="236"/>
      <c r="AC2250" s="236"/>
      <c r="AD2250" s="236"/>
      <c r="AE2250" s="236"/>
      <c r="AF2250" s="236"/>
      <c r="AG2250" s="236"/>
      <c r="AH2250" s="236"/>
      <c r="AI2250" s="236"/>
      <c r="AJ2250" s="236"/>
      <c r="AK2250" s="236"/>
      <c r="AL2250" s="260" t="str">
        <f t="shared" si="290"/>
        <v>нет</v>
      </c>
      <c r="AM2250" s="260" t="str">
        <f t="shared" si="292"/>
        <v>нет</v>
      </c>
      <c r="AN2250" s="260">
        <f t="shared" si="289"/>
        <v>0</v>
      </c>
      <c r="AO2250" s="260" t="e">
        <f t="shared" si="291"/>
        <v>#VALUE!</v>
      </c>
    </row>
    <row r="2251" spans="1:41">
      <c r="A2251" s="264" t="e">
        <f t="shared" si="293"/>
        <v>#VALUE!</v>
      </c>
      <c r="B2251" s="243">
        <v>2248</v>
      </c>
      <c r="C2251" s="244"/>
      <c r="D2251" s="259" t="str">
        <f t="shared" si="286"/>
        <v/>
      </c>
      <c r="E2251" s="236"/>
      <c r="F2251" s="236"/>
      <c r="G2251" s="244"/>
      <c r="H2251" s="259" t="str">
        <f t="shared" si="287"/>
        <v/>
      </c>
      <c r="I2251" s="236"/>
      <c r="J2251" s="236"/>
      <c r="K2251" s="236"/>
      <c r="L2251" s="236"/>
      <c r="M2251" s="311">
        <f t="shared" si="288"/>
        <v>0</v>
      </c>
      <c r="N2251" s="236"/>
      <c r="O2251" s="236"/>
      <c r="P2251" s="236"/>
      <c r="Q2251" s="236"/>
      <c r="R2251" s="236"/>
      <c r="S2251" s="236"/>
      <c r="T2251" s="236"/>
      <c r="U2251" s="236"/>
      <c r="V2251" s="236"/>
      <c r="W2251" s="236"/>
      <c r="X2251" s="236"/>
      <c r="Y2251" s="236"/>
      <c r="Z2251" s="236"/>
      <c r="AA2251" s="236"/>
      <c r="AB2251" s="236"/>
      <c r="AC2251" s="236"/>
      <c r="AD2251" s="236"/>
      <c r="AE2251" s="236"/>
      <c r="AF2251" s="236"/>
      <c r="AG2251" s="236"/>
      <c r="AH2251" s="236"/>
      <c r="AI2251" s="236"/>
      <c r="AJ2251" s="236"/>
      <c r="AK2251" s="236"/>
      <c r="AL2251" s="260" t="str">
        <f t="shared" si="290"/>
        <v>нет</v>
      </c>
      <c r="AM2251" s="260" t="str">
        <f t="shared" si="292"/>
        <v>нет</v>
      </c>
      <c r="AN2251" s="260">
        <f t="shared" si="289"/>
        <v>0</v>
      </c>
      <c r="AO2251" s="260" t="e">
        <f t="shared" si="291"/>
        <v>#VALUE!</v>
      </c>
    </row>
    <row r="2252" spans="1:41">
      <c r="A2252" s="264" t="e">
        <f t="shared" si="293"/>
        <v>#VALUE!</v>
      </c>
      <c r="B2252" s="243">
        <v>2249</v>
      </c>
      <c r="C2252" s="244"/>
      <c r="D2252" s="259" t="str">
        <f t="shared" si="286"/>
        <v/>
      </c>
      <c r="E2252" s="236"/>
      <c r="F2252" s="236"/>
      <c r="G2252" s="244"/>
      <c r="H2252" s="259" t="str">
        <f t="shared" si="287"/>
        <v/>
      </c>
      <c r="I2252" s="236"/>
      <c r="J2252" s="236"/>
      <c r="K2252" s="236"/>
      <c r="L2252" s="236"/>
      <c r="M2252" s="311">
        <f t="shared" si="288"/>
        <v>0</v>
      </c>
      <c r="N2252" s="236"/>
      <c r="O2252" s="236"/>
      <c r="P2252" s="236"/>
      <c r="Q2252" s="236"/>
      <c r="R2252" s="236"/>
      <c r="S2252" s="236"/>
      <c r="T2252" s="236"/>
      <c r="U2252" s="236"/>
      <c r="V2252" s="236"/>
      <c r="W2252" s="236"/>
      <c r="X2252" s="236"/>
      <c r="Y2252" s="236"/>
      <c r="Z2252" s="236"/>
      <c r="AA2252" s="236"/>
      <c r="AB2252" s="236"/>
      <c r="AC2252" s="236"/>
      <c r="AD2252" s="236"/>
      <c r="AE2252" s="236"/>
      <c r="AF2252" s="236"/>
      <c r="AG2252" s="236"/>
      <c r="AH2252" s="236"/>
      <c r="AI2252" s="236"/>
      <c r="AJ2252" s="236"/>
      <c r="AK2252" s="236"/>
      <c r="AL2252" s="260" t="str">
        <f t="shared" si="290"/>
        <v>нет</v>
      </c>
      <c r="AM2252" s="260" t="str">
        <f t="shared" si="292"/>
        <v>нет</v>
      </c>
      <c r="AN2252" s="260">
        <f t="shared" si="289"/>
        <v>0</v>
      </c>
      <c r="AO2252" s="260" t="e">
        <f t="shared" si="291"/>
        <v>#VALUE!</v>
      </c>
    </row>
    <row r="2253" spans="1:41">
      <c r="A2253" s="264" t="e">
        <f t="shared" si="293"/>
        <v>#VALUE!</v>
      </c>
      <c r="B2253" s="243">
        <v>2250</v>
      </c>
      <c r="C2253" s="244"/>
      <c r="D2253" s="259" t="str">
        <f t="shared" si="286"/>
        <v/>
      </c>
      <c r="E2253" s="236"/>
      <c r="F2253" s="236"/>
      <c r="G2253" s="244"/>
      <c r="H2253" s="259" t="str">
        <f t="shared" si="287"/>
        <v/>
      </c>
      <c r="I2253" s="236"/>
      <c r="J2253" s="236"/>
      <c r="K2253" s="236"/>
      <c r="L2253" s="236"/>
      <c r="M2253" s="311">
        <f t="shared" si="288"/>
        <v>0</v>
      </c>
      <c r="N2253" s="236"/>
      <c r="O2253" s="236"/>
      <c r="P2253" s="236"/>
      <c r="Q2253" s="236"/>
      <c r="R2253" s="236"/>
      <c r="S2253" s="236"/>
      <c r="T2253" s="236"/>
      <c r="U2253" s="236"/>
      <c r="V2253" s="236"/>
      <c r="W2253" s="236"/>
      <c r="X2253" s="236"/>
      <c r="Y2253" s="236"/>
      <c r="Z2253" s="236"/>
      <c r="AA2253" s="236"/>
      <c r="AB2253" s="236"/>
      <c r="AC2253" s="236"/>
      <c r="AD2253" s="236"/>
      <c r="AE2253" s="236"/>
      <c r="AF2253" s="236"/>
      <c r="AG2253" s="236"/>
      <c r="AH2253" s="236"/>
      <c r="AI2253" s="236"/>
      <c r="AJ2253" s="236"/>
      <c r="AK2253" s="236"/>
      <c r="AL2253" s="260" t="str">
        <f t="shared" si="290"/>
        <v>нет</v>
      </c>
      <c r="AM2253" s="260" t="str">
        <f t="shared" si="292"/>
        <v>нет</v>
      </c>
      <c r="AN2253" s="260">
        <f t="shared" si="289"/>
        <v>0</v>
      </c>
      <c r="AO2253" s="260" t="e">
        <f t="shared" si="291"/>
        <v>#VALUE!</v>
      </c>
    </row>
    <row r="2254" spans="1:41">
      <c r="A2254" s="264" t="e">
        <f t="shared" si="293"/>
        <v>#VALUE!</v>
      </c>
      <c r="B2254" s="243">
        <v>2251</v>
      </c>
      <c r="C2254" s="244"/>
      <c r="D2254" s="259" t="str">
        <f t="shared" si="286"/>
        <v/>
      </c>
      <c r="E2254" s="236"/>
      <c r="F2254" s="236"/>
      <c r="G2254" s="244"/>
      <c r="H2254" s="259" t="str">
        <f t="shared" si="287"/>
        <v/>
      </c>
      <c r="I2254" s="236"/>
      <c r="J2254" s="236"/>
      <c r="K2254" s="236"/>
      <c r="L2254" s="236"/>
      <c r="M2254" s="311">
        <f t="shared" si="288"/>
        <v>0</v>
      </c>
      <c r="N2254" s="236"/>
      <c r="O2254" s="236"/>
      <c r="P2254" s="236"/>
      <c r="Q2254" s="236"/>
      <c r="R2254" s="236"/>
      <c r="S2254" s="236"/>
      <c r="T2254" s="236"/>
      <c r="U2254" s="236"/>
      <c r="V2254" s="236"/>
      <c r="W2254" s="236"/>
      <c r="X2254" s="236"/>
      <c r="Y2254" s="236"/>
      <c r="Z2254" s="236"/>
      <c r="AA2254" s="236"/>
      <c r="AB2254" s="236"/>
      <c r="AC2254" s="236"/>
      <c r="AD2254" s="236"/>
      <c r="AE2254" s="236"/>
      <c r="AF2254" s="236"/>
      <c r="AG2254" s="236"/>
      <c r="AH2254" s="236"/>
      <c r="AI2254" s="236"/>
      <c r="AJ2254" s="236"/>
      <c r="AK2254" s="236"/>
      <c r="AL2254" s="260" t="str">
        <f t="shared" si="290"/>
        <v>нет</v>
      </c>
      <c r="AM2254" s="260" t="str">
        <f t="shared" si="292"/>
        <v>нет</v>
      </c>
      <c r="AN2254" s="260">
        <f t="shared" si="289"/>
        <v>0</v>
      </c>
      <c r="AO2254" s="260" t="e">
        <f t="shared" si="291"/>
        <v>#VALUE!</v>
      </c>
    </row>
    <row r="2255" spans="1:41">
      <c r="A2255" s="264" t="e">
        <f t="shared" si="293"/>
        <v>#VALUE!</v>
      </c>
      <c r="B2255" s="243">
        <v>2252</v>
      </c>
      <c r="C2255" s="244"/>
      <c r="D2255" s="259" t="str">
        <f t="shared" si="286"/>
        <v/>
      </c>
      <c r="E2255" s="236"/>
      <c r="F2255" s="236"/>
      <c r="G2255" s="244"/>
      <c r="H2255" s="259" t="str">
        <f t="shared" si="287"/>
        <v/>
      </c>
      <c r="I2255" s="236"/>
      <c r="J2255" s="236"/>
      <c r="K2255" s="236"/>
      <c r="L2255" s="236"/>
      <c r="M2255" s="311">
        <f t="shared" si="288"/>
        <v>0</v>
      </c>
      <c r="N2255" s="236"/>
      <c r="O2255" s="236"/>
      <c r="P2255" s="236"/>
      <c r="Q2255" s="236"/>
      <c r="R2255" s="236"/>
      <c r="S2255" s="236"/>
      <c r="T2255" s="236"/>
      <c r="U2255" s="236"/>
      <c r="V2255" s="236"/>
      <c r="W2255" s="236"/>
      <c r="X2255" s="236"/>
      <c r="Y2255" s="236"/>
      <c r="Z2255" s="236"/>
      <c r="AA2255" s="236"/>
      <c r="AB2255" s="236"/>
      <c r="AC2255" s="236"/>
      <c r="AD2255" s="236"/>
      <c r="AE2255" s="236"/>
      <c r="AF2255" s="236"/>
      <c r="AG2255" s="236"/>
      <c r="AH2255" s="236"/>
      <c r="AI2255" s="236"/>
      <c r="AJ2255" s="236"/>
      <c r="AK2255" s="236"/>
      <c r="AL2255" s="260" t="str">
        <f t="shared" si="290"/>
        <v>нет</v>
      </c>
      <c r="AM2255" s="260" t="str">
        <f t="shared" si="292"/>
        <v>нет</v>
      </c>
      <c r="AN2255" s="260">
        <f t="shared" si="289"/>
        <v>0</v>
      </c>
      <c r="AO2255" s="260" t="e">
        <f t="shared" si="291"/>
        <v>#VALUE!</v>
      </c>
    </row>
    <row r="2256" spans="1:41">
      <c r="A2256" s="264" t="e">
        <f t="shared" si="293"/>
        <v>#VALUE!</v>
      </c>
      <c r="B2256" s="243">
        <v>2253</v>
      </c>
      <c r="C2256" s="244"/>
      <c r="D2256" s="259" t="str">
        <f t="shared" si="286"/>
        <v/>
      </c>
      <c r="E2256" s="236"/>
      <c r="F2256" s="236"/>
      <c r="G2256" s="244"/>
      <c r="H2256" s="259" t="str">
        <f t="shared" si="287"/>
        <v/>
      </c>
      <c r="I2256" s="236"/>
      <c r="J2256" s="236"/>
      <c r="K2256" s="236"/>
      <c r="L2256" s="236"/>
      <c r="M2256" s="311">
        <f t="shared" si="288"/>
        <v>0</v>
      </c>
      <c r="N2256" s="236"/>
      <c r="O2256" s="236"/>
      <c r="P2256" s="236"/>
      <c r="Q2256" s="236"/>
      <c r="R2256" s="236"/>
      <c r="S2256" s="236"/>
      <c r="T2256" s="236"/>
      <c r="U2256" s="236"/>
      <c r="V2256" s="236"/>
      <c r="W2256" s="236"/>
      <c r="X2256" s="236"/>
      <c r="Y2256" s="236"/>
      <c r="Z2256" s="236"/>
      <c r="AA2256" s="236"/>
      <c r="AB2256" s="236"/>
      <c r="AC2256" s="236"/>
      <c r="AD2256" s="236"/>
      <c r="AE2256" s="236"/>
      <c r="AF2256" s="236"/>
      <c r="AG2256" s="236"/>
      <c r="AH2256" s="236"/>
      <c r="AI2256" s="236"/>
      <c r="AJ2256" s="236"/>
      <c r="AK2256" s="236"/>
      <c r="AL2256" s="260" t="str">
        <f t="shared" si="290"/>
        <v>нет</v>
      </c>
      <c r="AM2256" s="260" t="str">
        <f t="shared" si="292"/>
        <v>нет</v>
      </c>
      <c r="AN2256" s="260">
        <f t="shared" si="289"/>
        <v>0</v>
      </c>
      <c r="AO2256" s="260" t="e">
        <f t="shared" si="291"/>
        <v>#VALUE!</v>
      </c>
    </row>
    <row r="2257" spans="1:41">
      <c r="A2257" s="264" t="e">
        <f t="shared" si="293"/>
        <v>#VALUE!</v>
      </c>
      <c r="B2257" s="243">
        <v>2254</v>
      </c>
      <c r="C2257" s="244"/>
      <c r="D2257" s="259" t="str">
        <f t="shared" si="286"/>
        <v/>
      </c>
      <c r="E2257" s="236"/>
      <c r="F2257" s="236"/>
      <c r="G2257" s="244"/>
      <c r="H2257" s="259" t="str">
        <f t="shared" si="287"/>
        <v/>
      </c>
      <c r="I2257" s="236"/>
      <c r="J2257" s="236"/>
      <c r="K2257" s="236"/>
      <c r="L2257" s="236"/>
      <c r="M2257" s="311">
        <f t="shared" si="288"/>
        <v>0</v>
      </c>
      <c r="N2257" s="236"/>
      <c r="O2257" s="236"/>
      <c r="P2257" s="236"/>
      <c r="Q2257" s="236"/>
      <c r="R2257" s="236"/>
      <c r="S2257" s="236"/>
      <c r="T2257" s="236"/>
      <c r="U2257" s="236"/>
      <c r="V2257" s="236"/>
      <c r="W2257" s="236"/>
      <c r="X2257" s="236"/>
      <c r="Y2257" s="236"/>
      <c r="Z2257" s="236"/>
      <c r="AA2257" s="236"/>
      <c r="AB2257" s="236"/>
      <c r="AC2257" s="236"/>
      <c r="AD2257" s="236"/>
      <c r="AE2257" s="236"/>
      <c r="AF2257" s="236"/>
      <c r="AG2257" s="236"/>
      <c r="AH2257" s="236"/>
      <c r="AI2257" s="236"/>
      <c r="AJ2257" s="236"/>
      <c r="AK2257" s="236"/>
      <c r="AL2257" s="260" t="str">
        <f t="shared" si="290"/>
        <v>нет</v>
      </c>
      <c r="AM2257" s="260" t="str">
        <f t="shared" si="292"/>
        <v>нет</v>
      </c>
      <c r="AN2257" s="260">
        <f t="shared" si="289"/>
        <v>0</v>
      </c>
      <c r="AO2257" s="260" t="e">
        <f t="shared" si="291"/>
        <v>#VALUE!</v>
      </c>
    </row>
    <row r="2258" spans="1:41">
      <c r="A2258" s="264" t="e">
        <f t="shared" si="293"/>
        <v>#VALUE!</v>
      </c>
      <c r="B2258" s="243">
        <v>2255</v>
      </c>
      <c r="C2258" s="244"/>
      <c r="D2258" s="259" t="str">
        <f t="shared" si="286"/>
        <v/>
      </c>
      <c r="E2258" s="236"/>
      <c r="F2258" s="236"/>
      <c r="G2258" s="244"/>
      <c r="H2258" s="259" t="str">
        <f t="shared" si="287"/>
        <v/>
      </c>
      <c r="I2258" s="236"/>
      <c r="J2258" s="236"/>
      <c r="K2258" s="236"/>
      <c r="L2258" s="236"/>
      <c r="M2258" s="311">
        <f t="shared" si="288"/>
        <v>0</v>
      </c>
      <c r="N2258" s="236"/>
      <c r="O2258" s="236"/>
      <c r="P2258" s="236"/>
      <c r="Q2258" s="236"/>
      <c r="R2258" s="236"/>
      <c r="S2258" s="236"/>
      <c r="T2258" s="236"/>
      <c r="U2258" s="236"/>
      <c r="V2258" s="236"/>
      <c r="W2258" s="236"/>
      <c r="X2258" s="236"/>
      <c r="Y2258" s="236"/>
      <c r="Z2258" s="236"/>
      <c r="AA2258" s="236"/>
      <c r="AB2258" s="236"/>
      <c r="AC2258" s="236"/>
      <c r="AD2258" s="236"/>
      <c r="AE2258" s="236"/>
      <c r="AF2258" s="236"/>
      <c r="AG2258" s="236"/>
      <c r="AH2258" s="236"/>
      <c r="AI2258" s="236"/>
      <c r="AJ2258" s="236"/>
      <c r="AK2258" s="236"/>
      <c r="AL2258" s="260" t="str">
        <f t="shared" si="290"/>
        <v>нет</v>
      </c>
      <c r="AM2258" s="260" t="str">
        <f t="shared" si="292"/>
        <v>нет</v>
      </c>
      <c r="AN2258" s="260">
        <f t="shared" si="289"/>
        <v>0</v>
      </c>
      <c r="AO2258" s="260" t="e">
        <f t="shared" si="291"/>
        <v>#VALUE!</v>
      </c>
    </row>
    <row r="2259" spans="1:41">
      <c r="A2259" s="264" t="e">
        <f t="shared" si="293"/>
        <v>#VALUE!</v>
      </c>
      <c r="B2259" s="243">
        <v>2256</v>
      </c>
      <c r="C2259" s="244"/>
      <c r="D2259" s="259" t="str">
        <f t="shared" si="286"/>
        <v/>
      </c>
      <c r="E2259" s="236"/>
      <c r="F2259" s="236"/>
      <c r="G2259" s="244"/>
      <c r="H2259" s="259" t="str">
        <f t="shared" si="287"/>
        <v/>
      </c>
      <c r="I2259" s="236"/>
      <c r="J2259" s="236"/>
      <c r="K2259" s="236"/>
      <c r="L2259" s="236"/>
      <c r="M2259" s="311">
        <f t="shared" si="288"/>
        <v>0</v>
      </c>
      <c r="N2259" s="236"/>
      <c r="O2259" s="236"/>
      <c r="P2259" s="236"/>
      <c r="Q2259" s="236"/>
      <c r="R2259" s="236"/>
      <c r="S2259" s="236"/>
      <c r="T2259" s="236"/>
      <c r="U2259" s="236"/>
      <c r="V2259" s="236"/>
      <c r="W2259" s="236"/>
      <c r="X2259" s="236"/>
      <c r="Y2259" s="236"/>
      <c r="Z2259" s="236"/>
      <c r="AA2259" s="236"/>
      <c r="AB2259" s="236"/>
      <c r="AC2259" s="236"/>
      <c r="AD2259" s="236"/>
      <c r="AE2259" s="236"/>
      <c r="AF2259" s="236"/>
      <c r="AG2259" s="236"/>
      <c r="AH2259" s="236"/>
      <c r="AI2259" s="236"/>
      <c r="AJ2259" s="236"/>
      <c r="AK2259" s="236"/>
      <c r="AL2259" s="260" t="str">
        <f t="shared" si="290"/>
        <v>нет</v>
      </c>
      <c r="AM2259" s="260" t="str">
        <f t="shared" si="292"/>
        <v>нет</v>
      </c>
      <c r="AN2259" s="260">
        <f t="shared" si="289"/>
        <v>0</v>
      </c>
      <c r="AO2259" s="260" t="e">
        <f t="shared" si="291"/>
        <v>#VALUE!</v>
      </c>
    </row>
    <row r="2260" spans="1:41">
      <c r="A2260" s="264" t="e">
        <f t="shared" si="293"/>
        <v>#VALUE!</v>
      </c>
      <c r="B2260" s="243">
        <v>2257</v>
      </c>
      <c r="C2260" s="244"/>
      <c r="D2260" s="259" t="str">
        <f t="shared" si="286"/>
        <v/>
      </c>
      <c r="E2260" s="236"/>
      <c r="F2260" s="236"/>
      <c r="G2260" s="244"/>
      <c r="H2260" s="259" t="str">
        <f t="shared" si="287"/>
        <v/>
      </c>
      <c r="I2260" s="236"/>
      <c r="J2260" s="236"/>
      <c r="K2260" s="236"/>
      <c r="L2260" s="236"/>
      <c r="M2260" s="311">
        <f t="shared" si="288"/>
        <v>0</v>
      </c>
      <c r="N2260" s="236"/>
      <c r="O2260" s="236"/>
      <c r="P2260" s="236"/>
      <c r="Q2260" s="236"/>
      <c r="R2260" s="236"/>
      <c r="S2260" s="236"/>
      <c r="T2260" s="236"/>
      <c r="U2260" s="236"/>
      <c r="V2260" s="236"/>
      <c r="W2260" s="236"/>
      <c r="X2260" s="236"/>
      <c r="Y2260" s="236"/>
      <c r="Z2260" s="236"/>
      <c r="AA2260" s="236"/>
      <c r="AB2260" s="236"/>
      <c r="AC2260" s="236"/>
      <c r="AD2260" s="236"/>
      <c r="AE2260" s="236"/>
      <c r="AF2260" s="236"/>
      <c r="AG2260" s="236"/>
      <c r="AH2260" s="236"/>
      <c r="AI2260" s="236"/>
      <c r="AJ2260" s="236"/>
      <c r="AK2260" s="236"/>
      <c r="AL2260" s="260" t="str">
        <f t="shared" si="290"/>
        <v>нет</v>
      </c>
      <c r="AM2260" s="260" t="str">
        <f t="shared" si="292"/>
        <v>нет</v>
      </c>
      <c r="AN2260" s="260">
        <f t="shared" si="289"/>
        <v>0</v>
      </c>
      <c r="AO2260" s="260" t="e">
        <f t="shared" si="291"/>
        <v>#VALUE!</v>
      </c>
    </row>
    <row r="2261" spans="1:41">
      <c r="A2261" s="264" t="e">
        <f t="shared" si="293"/>
        <v>#VALUE!</v>
      </c>
      <c r="B2261" s="243">
        <v>2258</v>
      </c>
      <c r="C2261" s="244"/>
      <c r="D2261" s="259" t="str">
        <f t="shared" si="286"/>
        <v/>
      </c>
      <c r="E2261" s="236"/>
      <c r="F2261" s="236"/>
      <c r="G2261" s="244"/>
      <c r="H2261" s="259" t="str">
        <f t="shared" si="287"/>
        <v/>
      </c>
      <c r="I2261" s="236"/>
      <c r="J2261" s="236"/>
      <c r="K2261" s="236"/>
      <c r="L2261" s="236"/>
      <c r="M2261" s="311">
        <f t="shared" si="288"/>
        <v>0</v>
      </c>
      <c r="N2261" s="236"/>
      <c r="O2261" s="236"/>
      <c r="P2261" s="236"/>
      <c r="Q2261" s="236"/>
      <c r="R2261" s="236"/>
      <c r="S2261" s="236"/>
      <c r="T2261" s="236"/>
      <c r="U2261" s="236"/>
      <c r="V2261" s="236"/>
      <c r="W2261" s="236"/>
      <c r="X2261" s="236"/>
      <c r="Y2261" s="236"/>
      <c r="Z2261" s="236"/>
      <c r="AA2261" s="236"/>
      <c r="AB2261" s="236"/>
      <c r="AC2261" s="236"/>
      <c r="AD2261" s="236"/>
      <c r="AE2261" s="236"/>
      <c r="AF2261" s="236"/>
      <c r="AG2261" s="236"/>
      <c r="AH2261" s="236"/>
      <c r="AI2261" s="236"/>
      <c r="AJ2261" s="236"/>
      <c r="AK2261" s="236"/>
      <c r="AL2261" s="260" t="str">
        <f t="shared" si="290"/>
        <v>нет</v>
      </c>
      <c r="AM2261" s="260" t="str">
        <f t="shared" si="292"/>
        <v>нет</v>
      </c>
      <c r="AN2261" s="260">
        <f t="shared" si="289"/>
        <v>0</v>
      </c>
      <c r="AO2261" s="260" t="e">
        <f t="shared" si="291"/>
        <v>#VALUE!</v>
      </c>
    </row>
    <row r="2262" spans="1:41">
      <c r="A2262" s="264" t="e">
        <f t="shared" si="293"/>
        <v>#VALUE!</v>
      </c>
      <c r="B2262" s="243">
        <v>2259</v>
      </c>
      <c r="C2262" s="244"/>
      <c r="D2262" s="259" t="str">
        <f t="shared" si="286"/>
        <v/>
      </c>
      <c r="E2262" s="236"/>
      <c r="F2262" s="236"/>
      <c r="G2262" s="244"/>
      <c r="H2262" s="259" t="str">
        <f t="shared" si="287"/>
        <v/>
      </c>
      <c r="I2262" s="236"/>
      <c r="J2262" s="236"/>
      <c r="K2262" s="236"/>
      <c r="L2262" s="236"/>
      <c r="M2262" s="311">
        <f t="shared" si="288"/>
        <v>0</v>
      </c>
      <c r="N2262" s="236"/>
      <c r="O2262" s="236"/>
      <c r="P2262" s="236"/>
      <c r="Q2262" s="236"/>
      <c r="R2262" s="236"/>
      <c r="S2262" s="236"/>
      <c r="T2262" s="236"/>
      <c r="U2262" s="236"/>
      <c r="V2262" s="236"/>
      <c r="W2262" s="236"/>
      <c r="X2262" s="236"/>
      <c r="Y2262" s="236"/>
      <c r="Z2262" s="236"/>
      <c r="AA2262" s="236"/>
      <c r="AB2262" s="236"/>
      <c r="AC2262" s="236"/>
      <c r="AD2262" s="236"/>
      <c r="AE2262" s="236"/>
      <c r="AF2262" s="236"/>
      <c r="AG2262" s="236"/>
      <c r="AH2262" s="236"/>
      <c r="AI2262" s="236"/>
      <c r="AJ2262" s="236"/>
      <c r="AK2262" s="236"/>
      <c r="AL2262" s="260" t="str">
        <f t="shared" si="290"/>
        <v>нет</v>
      </c>
      <c r="AM2262" s="260" t="str">
        <f t="shared" si="292"/>
        <v>нет</v>
      </c>
      <c r="AN2262" s="260">
        <f t="shared" si="289"/>
        <v>0</v>
      </c>
      <c r="AO2262" s="260" t="e">
        <f t="shared" si="291"/>
        <v>#VALUE!</v>
      </c>
    </row>
    <row r="2263" spans="1:41">
      <c r="A2263" s="264" t="e">
        <f t="shared" si="293"/>
        <v>#VALUE!</v>
      </c>
      <c r="B2263" s="243">
        <v>2260</v>
      </c>
      <c r="C2263" s="244"/>
      <c r="D2263" s="259" t="str">
        <f t="shared" si="286"/>
        <v/>
      </c>
      <c r="E2263" s="236"/>
      <c r="F2263" s="236"/>
      <c r="G2263" s="244"/>
      <c r="H2263" s="259" t="str">
        <f t="shared" si="287"/>
        <v/>
      </c>
      <c r="I2263" s="236"/>
      <c r="J2263" s="236"/>
      <c r="K2263" s="236"/>
      <c r="L2263" s="236"/>
      <c r="M2263" s="311">
        <f t="shared" si="288"/>
        <v>0</v>
      </c>
      <c r="N2263" s="236"/>
      <c r="O2263" s="236"/>
      <c r="P2263" s="236"/>
      <c r="Q2263" s="236"/>
      <c r="R2263" s="236"/>
      <c r="S2263" s="236"/>
      <c r="T2263" s="236"/>
      <c r="U2263" s="236"/>
      <c r="V2263" s="236"/>
      <c r="W2263" s="236"/>
      <c r="X2263" s="236"/>
      <c r="Y2263" s="236"/>
      <c r="Z2263" s="236"/>
      <c r="AA2263" s="236"/>
      <c r="AB2263" s="236"/>
      <c r="AC2263" s="236"/>
      <c r="AD2263" s="236"/>
      <c r="AE2263" s="236"/>
      <c r="AF2263" s="236"/>
      <c r="AG2263" s="236"/>
      <c r="AH2263" s="236"/>
      <c r="AI2263" s="236"/>
      <c r="AJ2263" s="236"/>
      <c r="AK2263" s="236"/>
      <c r="AL2263" s="260" t="str">
        <f t="shared" si="290"/>
        <v>нет</v>
      </c>
      <c r="AM2263" s="260" t="str">
        <f t="shared" si="292"/>
        <v>нет</v>
      </c>
      <c r="AN2263" s="260">
        <f t="shared" si="289"/>
        <v>0</v>
      </c>
      <c r="AO2263" s="260" t="e">
        <f t="shared" si="291"/>
        <v>#VALUE!</v>
      </c>
    </row>
    <row r="2264" spans="1:41">
      <c r="A2264" s="264" t="e">
        <f t="shared" si="293"/>
        <v>#VALUE!</v>
      </c>
      <c r="B2264" s="243">
        <v>2261</v>
      </c>
      <c r="C2264" s="244"/>
      <c r="D2264" s="259" t="str">
        <f t="shared" si="286"/>
        <v/>
      </c>
      <c r="E2264" s="236"/>
      <c r="F2264" s="236"/>
      <c r="G2264" s="244"/>
      <c r="H2264" s="259" t="str">
        <f t="shared" si="287"/>
        <v/>
      </c>
      <c r="I2264" s="236"/>
      <c r="J2264" s="236"/>
      <c r="K2264" s="236"/>
      <c r="L2264" s="236"/>
      <c r="M2264" s="311">
        <f t="shared" si="288"/>
        <v>0</v>
      </c>
      <c r="N2264" s="236"/>
      <c r="O2264" s="236"/>
      <c r="P2264" s="236"/>
      <c r="Q2264" s="236"/>
      <c r="R2264" s="236"/>
      <c r="S2264" s="236"/>
      <c r="T2264" s="236"/>
      <c r="U2264" s="236"/>
      <c r="V2264" s="236"/>
      <c r="W2264" s="236"/>
      <c r="X2264" s="236"/>
      <c r="Y2264" s="236"/>
      <c r="Z2264" s="236"/>
      <c r="AA2264" s="236"/>
      <c r="AB2264" s="236"/>
      <c r="AC2264" s="236"/>
      <c r="AD2264" s="236"/>
      <c r="AE2264" s="236"/>
      <c r="AF2264" s="236"/>
      <c r="AG2264" s="236"/>
      <c r="AH2264" s="236"/>
      <c r="AI2264" s="236"/>
      <c r="AJ2264" s="236"/>
      <c r="AK2264" s="236"/>
      <c r="AL2264" s="260" t="str">
        <f t="shared" si="290"/>
        <v>нет</v>
      </c>
      <c r="AM2264" s="260" t="str">
        <f t="shared" si="292"/>
        <v>нет</v>
      </c>
      <c r="AN2264" s="260">
        <f t="shared" si="289"/>
        <v>0</v>
      </c>
      <c r="AO2264" s="260" t="e">
        <f t="shared" si="291"/>
        <v>#VALUE!</v>
      </c>
    </row>
    <row r="2265" spans="1:41">
      <c r="A2265" s="264" t="e">
        <f t="shared" si="293"/>
        <v>#VALUE!</v>
      </c>
      <c r="B2265" s="243">
        <v>2262</v>
      </c>
      <c r="C2265" s="244"/>
      <c r="D2265" s="259" t="str">
        <f t="shared" si="286"/>
        <v/>
      </c>
      <c r="E2265" s="236"/>
      <c r="F2265" s="236"/>
      <c r="G2265" s="244"/>
      <c r="H2265" s="259" t="str">
        <f t="shared" si="287"/>
        <v/>
      </c>
      <c r="I2265" s="236"/>
      <c r="J2265" s="236"/>
      <c r="K2265" s="236"/>
      <c r="L2265" s="236"/>
      <c r="M2265" s="311">
        <f t="shared" si="288"/>
        <v>0</v>
      </c>
      <c r="N2265" s="236"/>
      <c r="O2265" s="236"/>
      <c r="P2265" s="236"/>
      <c r="Q2265" s="236"/>
      <c r="R2265" s="236"/>
      <c r="S2265" s="236"/>
      <c r="T2265" s="236"/>
      <c r="U2265" s="236"/>
      <c r="V2265" s="236"/>
      <c r="W2265" s="236"/>
      <c r="X2265" s="236"/>
      <c r="Y2265" s="236"/>
      <c r="Z2265" s="236"/>
      <c r="AA2265" s="236"/>
      <c r="AB2265" s="236"/>
      <c r="AC2265" s="236"/>
      <c r="AD2265" s="236"/>
      <c r="AE2265" s="236"/>
      <c r="AF2265" s="236"/>
      <c r="AG2265" s="236"/>
      <c r="AH2265" s="236"/>
      <c r="AI2265" s="236"/>
      <c r="AJ2265" s="236"/>
      <c r="AK2265" s="236"/>
      <c r="AL2265" s="260" t="str">
        <f t="shared" si="290"/>
        <v>нет</v>
      </c>
      <c r="AM2265" s="260" t="str">
        <f t="shared" si="292"/>
        <v>нет</v>
      </c>
      <c r="AN2265" s="260">
        <f t="shared" si="289"/>
        <v>0</v>
      </c>
      <c r="AO2265" s="260" t="e">
        <f t="shared" si="291"/>
        <v>#VALUE!</v>
      </c>
    </row>
    <row r="2266" spans="1:41">
      <c r="A2266" s="264" t="e">
        <f t="shared" si="293"/>
        <v>#VALUE!</v>
      </c>
      <c r="B2266" s="243">
        <v>2263</v>
      </c>
      <c r="C2266" s="244"/>
      <c r="D2266" s="259" t="str">
        <f t="shared" si="286"/>
        <v/>
      </c>
      <c r="E2266" s="236"/>
      <c r="F2266" s="236"/>
      <c r="G2266" s="244"/>
      <c r="H2266" s="259" t="str">
        <f t="shared" si="287"/>
        <v/>
      </c>
      <c r="I2266" s="236"/>
      <c r="J2266" s="236"/>
      <c r="K2266" s="236"/>
      <c r="L2266" s="236"/>
      <c r="M2266" s="311">
        <f t="shared" si="288"/>
        <v>0</v>
      </c>
      <c r="N2266" s="236"/>
      <c r="O2266" s="236"/>
      <c r="P2266" s="236"/>
      <c r="Q2266" s="236"/>
      <c r="R2266" s="236"/>
      <c r="S2266" s="236"/>
      <c r="T2266" s="236"/>
      <c r="U2266" s="236"/>
      <c r="V2266" s="236"/>
      <c r="W2266" s="236"/>
      <c r="X2266" s="236"/>
      <c r="Y2266" s="236"/>
      <c r="Z2266" s="236"/>
      <c r="AA2266" s="236"/>
      <c r="AB2266" s="236"/>
      <c r="AC2266" s="236"/>
      <c r="AD2266" s="236"/>
      <c r="AE2266" s="236"/>
      <c r="AF2266" s="236"/>
      <c r="AG2266" s="236"/>
      <c r="AH2266" s="236"/>
      <c r="AI2266" s="236"/>
      <c r="AJ2266" s="236"/>
      <c r="AK2266" s="236"/>
      <c r="AL2266" s="260" t="str">
        <f t="shared" si="290"/>
        <v>нет</v>
      </c>
      <c r="AM2266" s="260" t="str">
        <f t="shared" si="292"/>
        <v>нет</v>
      </c>
      <c r="AN2266" s="260">
        <f t="shared" si="289"/>
        <v>0</v>
      </c>
      <c r="AO2266" s="260" t="e">
        <f t="shared" si="291"/>
        <v>#VALUE!</v>
      </c>
    </row>
    <row r="2267" spans="1:41">
      <c r="A2267" s="264" t="e">
        <f t="shared" si="293"/>
        <v>#VALUE!</v>
      </c>
      <c r="B2267" s="243">
        <v>2264</v>
      </c>
      <c r="C2267" s="244"/>
      <c r="D2267" s="259" t="str">
        <f t="shared" si="286"/>
        <v/>
      </c>
      <c r="E2267" s="236"/>
      <c r="F2267" s="236"/>
      <c r="G2267" s="244"/>
      <c r="H2267" s="259" t="str">
        <f t="shared" si="287"/>
        <v/>
      </c>
      <c r="I2267" s="236"/>
      <c r="J2267" s="236"/>
      <c r="K2267" s="236"/>
      <c r="L2267" s="236"/>
      <c r="M2267" s="311">
        <f t="shared" si="288"/>
        <v>0</v>
      </c>
      <c r="N2267" s="236"/>
      <c r="O2267" s="236"/>
      <c r="P2267" s="236"/>
      <c r="Q2267" s="236"/>
      <c r="R2267" s="236"/>
      <c r="S2267" s="236"/>
      <c r="T2267" s="236"/>
      <c r="U2267" s="236"/>
      <c r="V2267" s="236"/>
      <c r="W2267" s="236"/>
      <c r="X2267" s="236"/>
      <c r="Y2267" s="236"/>
      <c r="Z2267" s="236"/>
      <c r="AA2267" s="236"/>
      <c r="AB2267" s="236"/>
      <c r="AC2267" s="236"/>
      <c r="AD2267" s="236"/>
      <c r="AE2267" s="236"/>
      <c r="AF2267" s="236"/>
      <c r="AG2267" s="236"/>
      <c r="AH2267" s="236"/>
      <c r="AI2267" s="236"/>
      <c r="AJ2267" s="236"/>
      <c r="AK2267" s="236"/>
      <c r="AL2267" s="260" t="str">
        <f t="shared" si="290"/>
        <v>нет</v>
      </c>
      <c r="AM2267" s="260" t="str">
        <f t="shared" si="292"/>
        <v>нет</v>
      </c>
      <c r="AN2267" s="260">
        <f t="shared" si="289"/>
        <v>0</v>
      </c>
      <c r="AO2267" s="260" t="e">
        <f t="shared" si="291"/>
        <v>#VALUE!</v>
      </c>
    </row>
    <row r="2268" spans="1:41">
      <c r="A2268" s="264" t="e">
        <f t="shared" si="293"/>
        <v>#VALUE!</v>
      </c>
      <c r="B2268" s="243">
        <v>2265</v>
      </c>
      <c r="C2268" s="244"/>
      <c r="D2268" s="259" t="str">
        <f t="shared" si="286"/>
        <v/>
      </c>
      <c r="E2268" s="236"/>
      <c r="F2268" s="236"/>
      <c r="G2268" s="244"/>
      <c r="H2268" s="259" t="str">
        <f t="shared" si="287"/>
        <v/>
      </c>
      <c r="I2268" s="236"/>
      <c r="J2268" s="236"/>
      <c r="K2268" s="236"/>
      <c r="L2268" s="236"/>
      <c r="M2268" s="311">
        <f t="shared" si="288"/>
        <v>0</v>
      </c>
      <c r="N2268" s="236"/>
      <c r="O2268" s="236"/>
      <c r="P2268" s="236"/>
      <c r="Q2268" s="236"/>
      <c r="R2268" s="236"/>
      <c r="S2268" s="236"/>
      <c r="T2268" s="236"/>
      <c r="U2268" s="236"/>
      <c r="V2268" s="236"/>
      <c r="W2268" s="236"/>
      <c r="X2268" s="236"/>
      <c r="Y2268" s="236"/>
      <c r="Z2268" s="236"/>
      <c r="AA2268" s="236"/>
      <c r="AB2268" s="236"/>
      <c r="AC2268" s="236"/>
      <c r="AD2268" s="236"/>
      <c r="AE2268" s="236"/>
      <c r="AF2268" s="236"/>
      <c r="AG2268" s="236"/>
      <c r="AH2268" s="236"/>
      <c r="AI2268" s="236"/>
      <c r="AJ2268" s="236"/>
      <c r="AK2268" s="236"/>
      <c r="AL2268" s="260" t="str">
        <f t="shared" si="290"/>
        <v>нет</v>
      </c>
      <c r="AM2268" s="260" t="str">
        <f t="shared" si="292"/>
        <v>нет</v>
      </c>
      <c r="AN2268" s="260">
        <f t="shared" si="289"/>
        <v>0</v>
      </c>
      <c r="AO2268" s="260" t="e">
        <f t="shared" si="291"/>
        <v>#VALUE!</v>
      </c>
    </row>
    <row r="2269" spans="1:41">
      <c r="A2269" s="264" t="e">
        <f t="shared" si="293"/>
        <v>#VALUE!</v>
      </c>
      <c r="B2269" s="243">
        <v>2266</v>
      </c>
      <c r="C2269" s="244"/>
      <c r="D2269" s="259" t="str">
        <f t="shared" si="286"/>
        <v/>
      </c>
      <c r="E2269" s="236"/>
      <c r="F2269" s="236"/>
      <c r="G2269" s="244"/>
      <c r="H2269" s="259" t="str">
        <f t="shared" si="287"/>
        <v/>
      </c>
      <c r="I2269" s="236"/>
      <c r="J2269" s="236"/>
      <c r="K2269" s="236"/>
      <c r="L2269" s="236"/>
      <c r="M2269" s="311">
        <f t="shared" si="288"/>
        <v>0</v>
      </c>
      <c r="N2269" s="236"/>
      <c r="O2269" s="236"/>
      <c r="P2269" s="236"/>
      <c r="Q2269" s="236"/>
      <c r="R2269" s="236"/>
      <c r="S2269" s="236"/>
      <c r="T2269" s="236"/>
      <c r="U2269" s="236"/>
      <c r="V2269" s="236"/>
      <c r="W2269" s="236"/>
      <c r="X2269" s="236"/>
      <c r="Y2269" s="236"/>
      <c r="Z2269" s="236"/>
      <c r="AA2269" s="236"/>
      <c r="AB2269" s="236"/>
      <c r="AC2269" s="236"/>
      <c r="AD2269" s="236"/>
      <c r="AE2269" s="236"/>
      <c r="AF2269" s="236"/>
      <c r="AG2269" s="236"/>
      <c r="AH2269" s="236"/>
      <c r="AI2269" s="236"/>
      <c r="AJ2269" s="236"/>
      <c r="AK2269" s="236"/>
      <c r="AL2269" s="260" t="str">
        <f t="shared" si="290"/>
        <v>нет</v>
      </c>
      <c r="AM2269" s="260" t="str">
        <f t="shared" si="292"/>
        <v>нет</v>
      </c>
      <c r="AN2269" s="260">
        <f t="shared" si="289"/>
        <v>0</v>
      </c>
      <c r="AO2269" s="260" t="e">
        <f t="shared" si="291"/>
        <v>#VALUE!</v>
      </c>
    </row>
    <row r="2270" spans="1:41">
      <c r="A2270" s="264" t="e">
        <f t="shared" si="293"/>
        <v>#VALUE!</v>
      </c>
      <c r="B2270" s="243">
        <v>2267</v>
      </c>
      <c r="C2270" s="244"/>
      <c r="D2270" s="259" t="str">
        <f t="shared" si="286"/>
        <v/>
      </c>
      <c r="E2270" s="236"/>
      <c r="F2270" s="236"/>
      <c r="G2270" s="244"/>
      <c r="H2270" s="259" t="str">
        <f t="shared" si="287"/>
        <v/>
      </c>
      <c r="I2270" s="236"/>
      <c r="J2270" s="236"/>
      <c r="K2270" s="236"/>
      <c r="L2270" s="236"/>
      <c r="M2270" s="311">
        <f t="shared" si="288"/>
        <v>0</v>
      </c>
      <c r="N2270" s="236"/>
      <c r="O2270" s="236"/>
      <c r="P2270" s="236"/>
      <c r="Q2270" s="236"/>
      <c r="R2270" s="236"/>
      <c r="S2270" s="236"/>
      <c r="T2270" s="236"/>
      <c r="U2270" s="236"/>
      <c r="V2270" s="236"/>
      <c r="W2270" s="236"/>
      <c r="X2270" s="236"/>
      <c r="Y2270" s="236"/>
      <c r="Z2270" s="236"/>
      <c r="AA2270" s="236"/>
      <c r="AB2270" s="236"/>
      <c r="AC2270" s="236"/>
      <c r="AD2270" s="236"/>
      <c r="AE2270" s="236"/>
      <c r="AF2270" s="236"/>
      <c r="AG2270" s="236"/>
      <c r="AH2270" s="236"/>
      <c r="AI2270" s="236"/>
      <c r="AJ2270" s="236"/>
      <c r="AK2270" s="236"/>
      <c r="AL2270" s="260" t="str">
        <f t="shared" si="290"/>
        <v>нет</v>
      </c>
      <c r="AM2270" s="260" t="str">
        <f t="shared" si="292"/>
        <v>нет</v>
      </c>
      <c r="AN2270" s="260">
        <f t="shared" si="289"/>
        <v>0</v>
      </c>
      <c r="AO2270" s="260" t="e">
        <f t="shared" si="291"/>
        <v>#VALUE!</v>
      </c>
    </row>
    <row r="2271" spans="1:41">
      <c r="A2271" s="264" t="e">
        <f t="shared" si="293"/>
        <v>#VALUE!</v>
      </c>
      <c r="B2271" s="243">
        <v>2268</v>
      </c>
      <c r="C2271" s="244"/>
      <c r="D2271" s="259" t="str">
        <f t="shared" si="286"/>
        <v/>
      </c>
      <c r="E2271" s="236"/>
      <c r="F2271" s="236"/>
      <c r="G2271" s="244"/>
      <c r="H2271" s="259" t="str">
        <f t="shared" si="287"/>
        <v/>
      </c>
      <c r="I2271" s="236"/>
      <c r="J2271" s="236"/>
      <c r="K2271" s="236"/>
      <c r="L2271" s="236"/>
      <c r="M2271" s="311">
        <f t="shared" si="288"/>
        <v>0</v>
      </c>
      <c r="N2271" s="236"/>
      <c r="O2271" s="236"/>
      <c r="P2271" s="236"/>
      <c r="Q2271" s="236"/>
      <c r="R2271" s="236"/>
      <c r="S2271" s="236"/>
      <c r="T2271" s="236"/>
      <c r="U2271" s="236"/>
      <c r="V2271" s="236"/>
      <c r="W2271" s="236"/>
      <c r="X2271" s="236"/>
      <c r="Y2271" s="236"/>
      <c r="Z2271" s="236"/>
      <c r="AA2271" s="236"/>
      <c r="AB2271" s="236"/>
      <c r="AC2271" s="236"/>
      <c r="AD2271" s="236"/>
      <c r="AE2271" s="236"/>
      <c r="AF2271" s="236"/>
      <c r="AG2271" s="236"/>
      <c r="AH2271" s="236"/>
      <c r="AI2271" s="236"/>
      <c r="AJ2271" s="236"/>
      <c r="AK2271" s="236"/>
      <c r="AL2271" s="260" t="str">
        <f t="shared" si="290"/>
        <v>нет</v>
      </c>
      <c r="AM2271" s="260" t="str">
        <f t="shared" si="292"/>
        <v>нет</v>
      </c>
      <c r="AN2271" s="260">
        <f t="shared" si="289"/>
        <v>0</v>
      </c>
      <c r="AO2271" s="260" t="e">
        <f t="shared" si="291"/>
        <v>#VALUE!</v>
      </c>
    </row>
    <row r="2272" spans="1:41">
      <c r="A2272" s="264" t="e">
        <f t="shared" si="293"/>
        <v>#VALUE!</v>
      </c>
      <c r="B2272" s="243">
        <v>2269</v>
      </c>
      <c r="C2272" s="244"/>
      <c r="D2272" s="259" t="str">
        <f t="shared" si="286"/>
        <v/>
      </c>
      <c r="E2272" s="236"/>
      <c r="F2272" s="236"/>
      <c r="G2272" s="244"/>
      <c r="H2272" s="259" t="str">
        <f t="shared" si="287"/>
        <v/>
      </c>
      <c r="I2272" s="236"/>
      <c r="J2272" s="236"/>
      <c r="K2272" s="236"/>
      <c r="L2272" s="236"/>
      <c r="M2272" s="311">
        <f t="shared" si="288"/>
        <v>0</v>
      </c>
      <c r="N2272" s="236"/>
      <c r="O2272" s="236"/>
      <c r="P2272" s="236"/>
      <c r="Q2272" s="236"/>
      <c r="R2272" s="236"/>
      <c r="S2272" s="236"/>
      <c r="T2272" s="236"/>
      <c r="U2272" s="236"/>
      <c r="V2272" s="236"/>
      <c r="W2272" s="236"/>
      <c r="X2272" s="236"/>
      <c r="Y2272" s="236"/>
      <c r="Z2272" s="236"/>
      <c r="AA2272" s="236"/>
      <c r="AB2272" s="236"/>
      <c r="AC2272" s="236"/>
      <c r="AD2272" s="236"/>
      <c r="AE2272" s="236"/>
      <c r="AF2272" s="236"/>
      <c r="AG2272" s="236"/>
      <c r="AH2272" s="236"/>
      <c r="AI2272" s="236"/>
      <c r="AJ2272" s="236"/>
      <c r="AK2272" s="236"/>
      <c r="AL2272" s="260" t="str">
        <f t="shared" si="290"/>
        <v>нет</v>
      </c>
      <c r="AM2272" s="260" t="str">
        <f t="shared" si="292"/>
        <v>нет</v>
      </c>
      <c r="AN2272" s="260">
        <f t="shared" si="289"/>
        <v>0</v>
      </c>
      <c r="AO2272" s="260" t="e">
        <f t="shared" si="291"/>
        <v>#VALUE!</v>
      </c>
    </row>
    <row r="2273" spans="1:41">
      <c r="A2273" s="264" t="e">
        <f t="shared" si="293"/>
        <v>#VALUE!</v>
      </c>
      <c r="B2273" s="243">
        <v>2270</v>
      </c>
      <c r="C2273" s="244"/>
      <c r="D2273" s="259" t="str">
        <f t="shared" si="286"/>
        <v/>
      </c>
      <c r="E2273" s="236"/>
      <c r="F2273" s="236"/>
      <c r="G2273" s="244"/>
      <c r="H2273" s="259" t="str">
        <f t="shared" si="287"/>
        <v/>
      </c>
      <c r="I2273" s="236"/>
      <c r="J2273" s="236"/>
      <c r="K2273" s="236"/>
      <c r="L2273" s="236"/>
      <c r="M2273" s="311">
        <f t="shared" si="288"/>
        <v>0</v>
      </c>
      <c r="N2273" s="236"/>
      <c r="O2273" s="236"/>
      <c r="P2273" s="236"/>
      <c r="Q2273" s="236"/>
      <c r="R2273" s="236"/>
      <c r="S2273" s="236"/>
      <c r="T2273" s="236"/>
      <c r="U2273" s="236"/>
      <c r="V2273" s="236"/>
      <c r="W2273" s="236"/>
      <c r="X2273" s="236"/>
      <c r="Y2273" s="236"/>
      <c r="Z2273" s="236"/>
      <c r="AA2273" s="236"/>
      <c r="AB2273" s="236"/>
      <c r="AC2273" s="236"/>
      <c r="AD2273" s="236"/>
      <c r="AE2273" s="236"/>
      <c r="AF2273" s="236"/>
      <c r="AG2273" s="236"/>
      <c r="AH2273" s="236"/>
      <c r="AI2273" s="236"/>
      <c r="AJ2273" s="236"/>
      <c r="AK2273" s="236"/>
      <c r="AL2273" s="260" t="str">
        <f t="shared" si="290"/>
        <v>нет</v>
      </c>
      <c r="AM2273" s="260" t="str">
        <f t="shared" si="292"/>
        <v>нет</v>
      </c>
      <c r="AN2273" s="260">
        <f t="shared" si="289"/>
        <v>0</v>
      </c>
      <c r="AO2273" s="260" t="e">
        <f t="shared" si="291"/>
        <v>#VALUE!</v>
      </c>
    </row>
    <row r="2274" spans="1:41">
      <c r="A2274" s="264" t="e">
        <f t="shared" si="293"/>
        <v>#VALUE!</v>
      </c>
      <c r="B2274" s="243">
        <v>2271</v>
      </c>
      <c r="C2274" s="244"/>
      <c r="D2274" s="259" t="str">
        <f t="shared" si="286"/>
        <v/>
      </c>
      <c r="E2274" s="236"/>
      <c r="F2274" s="236"/>
      <c r="G2274" s="244"/>
      <c r="H2274" s="259" t="str">
        <f t="shared" si="287"/>
        <v/>
      </c>
      <c r="I2274" s="236"/>
      <c r="J2274" s="236"/>
      <c r="K2274" s="236"/>
      <c r="L2274" s="236"/>
      <c r="M2274" s="311">
        <f t="shared" si="288"/>
        <v>0</v>
      </c>
      <c r="N2274" s="236"/>
      <c r="O2274" s="236"/>
      <c r="P2274" s="236"/>
      <c r="Q2274" s="236"/>
      <c r="R2274" s="236"/>
      <c r="S2274" s="236"/>
      <c r="T2274" s="236"/>
      <c r="U2274" s="236"/>
      <c r="V2274" s="236"/>
      <c r="W2274" s="236"/>
      <c r="X2274" s="236"/>
      <c r="Y2274" s="236"/>
      <c r="Z2274" s="236"/>
      <c r="AA2274" s="236"/>
      <c r="AB2274" s="236"/>
      <c r="AC2274" s="236"/>
      <c r="AD2274" s="236"/>
      <c r="AE2274" s="236"/>
      <c r="AF2274" s="236"/>
      <c r="AG2274" s="236"/>
      <c r="AH2274" s="236"/>
      <c r="AI2274" s="236"/>
      <c r="AJ2274" s="236"/>
      <c r="AK2274" s="236"/>
      <c r="AL2274" s="260" t="str">
        <f t="shared" si="290"/>
        <v>нет</v>
      </c>
      <c r="AM2274" s="260" t="str">
        <f t="shared" si="292"/>
        <v>нет</v>
      </c>
      <c r="AN2274" s="260">
        <f t="shared" si="289"/>
        <v>0</v>
      </c>
      <c r="AO2274" s="260" t="e">
        <f t="shared" si="291"/>
        <v>#VALUE!</v>
      </c>
    </row>
    <row r="2275" spans="1:41">
      <c r="A2275" s="264" t="e">
        <f t="shared" si="293"/>
        <v>#VALUE!</v>
      </c>
      <c r="B2275" s="243">
        <v>2272</v>
      </c>
      <c r="C2275" s="244"/>
      <c r="D2275" s="259" t="str">
        <f t="shared" si="286"/>
        <v/>
      </c>
      <c r="E2275" s="236"/>
      <c r="F2275" s="236"/>
      <c r="G2275" s="244"/>
      <c r="H2275" s="259" t="str">
        <f t="shared" si="287"/>
        <v/>
      </c>
      <c r="I2275" s="236"/>
      <c r="J2275" s="236"/>
      <c r="K2275" s="236"/>
      <c r="L2275" s="236"/>
      <c r="M2275" s="311">
        <f t="shared" si="288"/>
        <v>0</v>
      </c>
      <c r="N2275" s="236"/>
      <c r="O2275" s="236"/>
      <c r="P2275" s="236"/>
      <c r="Q2275" s="236"/>
      <c r="R2275" s="236"/>
      <c r="S2275" s="236"/>
      <c r="T2275" s="236"/>
      <c r="U2275" s="236"/>
      <c r="V2275" s="236"/>
      <c r="W2275" s="236"/>
      <c r="X2275" s="236"/>
      <c r="Y2275" s="236"/>
      <c r="Z2275" s="236"/>
      <c r="AA2275" s="236"/>
      <c r="AB2275" s="236"/>
      <c r="AC2275" s="236"/>
      <c r="AD2275" s="236"/>
      <c r="AE2275" s="236"/>
      <c r="AF2275" s="236"/>
      <c r="AG2275" s="236"/>
      <c r="AH2275" s="236"/>
      <c r="AI2275" s="236"/>
      <c r="AJ2275" s="236"/>
      <c r="AK2275" s="236"/>
      <c r="AL2275" s="260" t="str">
        <f t="shared" si="290"/>
        <v>нет</v>
      </c>
      <c r="AM2275" s="260" t="str">
        <f t="shared" si="292"/>
        <v>нет</v>
      </c>
      <c r="AN2275" s="260">
        <f t="shared" si="289"/>
        <v>0</v>
      </c>
      <c r="AO2275" s="260" t="e">
        <f t="shared" si="291"/>
        <v>#VALUE!</v>
      </c>
    </row>
    <row r="2276" spans="1:41">
      <c r="A2276" s="264" t="e">
        <f t="shared" si="293"/>
        <v>#VALUE!</v>
      </c>
      <c r="B2276" s="243">
        <v>2273</v>
      </c>
      <c r="C2276" s="244"/>
      <c r="D2276" s="259" t="str">
        <f t="shared" si="286"/>
        <v/>
      </c>
      <c r="E2276" s="236"/>
      <c r="F2276" s="236"/>
      <c r="G2276" s="244"/>
      <c r="H2276" s="259" t="str">
        <f t="shared" si="287"/>
        <v/>
      </c>
      <c r="I2276" s="236"/>
      <c r="J2276" s="236"/>
      <c r="K2276" s="236"/>
      <c r="L2276" s="236"/>
      <c r="M2276" s="311">
        <f t="shared" si="288"/>
        <v>0</v>
      </c>
      <c r="N2276" s="236"/>
      <c r="O2276" s="236"/>
      <c r="P2276" s="236"/>
      <c r="Q2276" s="236"/>
      <c r="R2276" s="236"/>
      <c r="S2276" s="236"/>
      <c r="T2276" s="236"/>
      <c r="U2276" s="236"/>
      <c r="V2276" s="236"/>
      <c r="W2276" s="236"/>
      <c r="X2276" s="236"/>
      <c r="Y2276" s="236"/>
      <c r="Z2276" s="236"/>
      <c r="AA2276" s="236"/>
      <c r="AB2276" s="236"/>
      <c r="AC2276" s="236"/>
      <c r="AD2276" s="236"/>
      <c r="AE2276" s="236"/>
      <c r="AF2276" s="236"/>
      <c r="AG2276" s="236"/>
      <c r="AH2276" s="236"/>
      <c r="AI2276" s="236"/>
      <c r="AJ2276" s="236"/>
      <c r="AK2276" s="236"/>
      <c r="AL2276" s="260" t="str">
        <f t="shared" si="290"/>
        <v>нет</v>
      </c>
      <c r="AM2276" s="260" t="str">
        <f t="shared" si="292"/>
        <v>нет</v>
      </c>
      <c r="AN2276" s="260">
        <f t="shared" si="289"/>
        <v>0</v>
      </c>
      <c r="AO2276" s="260" t="e">
        <f t="shared" si="291"/>
        <v>#VALUE!</v>
      </c>
    </row>
    <row r="2277" spans="1:41">
      <c r="A2277" s="264" t="e">
        <f t="shared" si="293"/>
        <v>#VALUE!</v>
      </c>
      <c r="B2277" s="243">
        <v>2274</v>
      </c>
      <c r="C2277" s="244"/>
      <c r="D2277" s="259" t="str">
        <f t="shared" si="286"/>
        <v/>
      </c>
      <c r="E2277" s="236"/>
      <c r="F2277" s="236"/>
      <c r="G2277" s="244"/>
      <c r="H2277" s="259" t="str">
        <f t="shared" si="287"/>
        <v/>
      </c>
      <c r="I2277" s="236"/>
      <c r="J2277" s="236"/>
      <c r="K2277" s="236"/>
      <c r="L2277" s="236"/>
      <c r="M2277" s="311">
        <f t="shared" si="288"/>
        <v>0</v>
      </c>
      <c r="N2277" s="236"/>
      <c r="O2277" s="236"/>
      <c r="P2277" s="236"/>
      <c r="Q2277" s="236"/>
      <c r="R2277" s="236"/>
      <c r="S2277" s="236"/>
      <c r="T2277" s="236"/>
      <c r="U2277" s="236"/>
      <c r="V2277" s="236"/>
      <c r="W2277" s="236"/>
      <c r="X2277" s="236"/>
      <c r="Y2277" s="236"/>
      <c r="Z2277" s="236"/>
      <c r="AA2277" s="236"/>
      <c r="AB2277" s="236"/>
      <c r="AC2277" s="236"/>
      <c r="AD2277" s="236"/>
      <c r="AE2277" s="236"/>
      <c r="AF2277" s="236"/>
      <c r="AG2277" s="236"/>
      <c r="AH2277" s="236"/>
      <c r="AI2277" s="236"/>
      <c r="AJ2277" s="236"/>
      <c r="AK2277" s="236"/>
      <c r="AL2277" s="260" t="str">
        <f t="shared" si="290"/>
        <v>нет</v>
      </c>
      <c r="AM2277" s="260" t="str">
        <f t="shared" si="292"/>
        <v>нет</v>
      </c>
      <c r="AN2277" s="260">
        <f t="shared" si="289"/>
        <v>0</v>
      </c>
      <c r="AO2277" s="260" t="e">
        <f t="shared" si="291"/>
        <v>#VALUE!</v>
      </c>
    </row>
    <row r="2278" spans="1:41">
      <c r="A2278" s="264" t="e">
        <f t="shared" si="293"/>
        <v>#VALUE!</v>
      </c>
      <c r="B2278" s="243">
        <v>2275</v>
      </c>
      <c r="C2278" s="244"/>
      <c r="D2278" s="259" t="str">
        <f t="shared" si="286"/>
        <v/>
      </c>
      <c r="E2278" s="236"/>
      <c r="F2278" s="236"/>
      <c r="G2278" s="244"/>
      <c r="H2278" s="259" t="str">
        <f t="shared" si="287"/>
        <v/>
      </c>
      <c r="I2278" s="236"/>
      <c r="J2278" s="236"/>
      <c r="K2278" s="236"/>
      <c r="L2278" s="236"/>
      <c r="M2278" s="311">
        <f t="shared" si="288"/>
        <v>0</v>
      </c>
      <c r="N2278" s="236"/>
      <c r="O2278" s="236"/>
      <c r="P2278" s="236"/>
      <c r="Q2278" s="236"/>
      <c r="R2278" s="236"/>
      <c r="S2278" s="236"/>
      <c r="T2278" s="236"/>
      <c r="U2278" s="236"/>
      <c r="V2278" s="236"/>
      <c r="W2278" s="236"/>
      <c r="X2278" s="236"/>
      <c r="Y2278" s="236"/>
      <c r="Z2278" s="236"/>
      <c r="AA2278" s="236"/>
      <c r="AB2278" s="236"/>
      <c r="AC2278" s="236"/>
      <c r="AD2278" s="236"/>
      <c r="AE2278" s="236"/>
      <c r="AF2278" s="236"/>
      <c r="AG2278" s="236"/>
      <c r="AH2278" s="236"/>
      <c r="AI2278" s="236"/>
      <c r="AJ2278" s="236"/>
      <c r="AK2278" s="236"/>
      <c r="AL2278" s="260" t="str">
        <f t="shared" si="290"/>
        <v>нет</v>
      </c>
      <c r="AM2278" s="260" t="str">
        <f t="shared" si="292"/>
        <v>нет</v>
      </c>
      <c r="AN2278" s="260">
        <f t="shared" si="289"/>
        <v>0</v>
      </c>
      <c r="AO2278" s="260" t="e">
        <f t="shared" si="291"/>
        <v>#VALUE!</v>
      </c>
    </row>
    <row r="2279" spans="1:41">
      <c r="A2279" s="264" t="e">
        <f t="shared" si="293"/>
        <v>#VALUE!</v>
      </c>
      <c r="B2279" s="243">
        <v>2276</v>
      </c>
      <c r="C2279" s="244"/>
      <c r="D2279" s="259" t="str">
        <f t="shared" si="286"/>
        <v/>
      </c>
      <c r="E2279" s="236"/>
      <c r="F2279" s="236"/>
      <c r="G2279" s="244"/>
      <c r="H2279" s="259" t="str">
        <f t="shared" si="287"/>
        <v/>
      </c>
      <c r="I2279" s="236"/>
      <c r="J2279" s="236"/>
      <c r="K2279" s="236"/>
      <c r="L2279" s="236"/>
      <c r="M2279" s="311">
        <f t="shared" si="288"/>
        <v>0</v>
      </c>
      <c r="N2279" s="236"/>
      <c r="O2279" s="236"/>
      <c r="P2279" s="236"/>
      <c r="Q2279" s="236"/>
      <c r="R2279" s="236"/>
      <c r="S2279" s="236"/>
      <c r="T2279" s="236"/>
      <c r="U2279" s="236"/>
      <c r="V2279" s="236"/>
      <c r="W2279" s="236"/>
      <c r="X2279" s="236"/>
      <c r="Y2279" s="236"/>
      <c r="Z2279" s="236"/>
      <c r="AA2279" s="236"/>
      <c r="AB2279" s="236"/>
      <c r="AC2279" s="236"/>
      <c r="AD2279" s="236"/>
      <c r="AE2279" s="236"/>
      <c r="AF2279" s="236"/>
      <c r="AG2279" s="236"/>
      <c r="AH2279" s="236"/>
      <c r="AI2279" s="236"/>
      <c r="AJ2279" s="236"/>
      <c r="AK2279" s="236"/>
      <c r="AL2279" s="260" t="str">
        <f t="shared" si="290"/>
        <v>нет</v>
      </c>
      <c r="AM2279" s="260" t="str">
        <f t="shared" si="292"/>
        <v>нет</v>
      </c>
      <c r="AN2279" s="260">
        <f t="shared" si="289"/>
        <v>0</v>
      </c>
      <c r="AO2279" s="260" t="e">
        <f t="shared" si="291"/>
        <v>#VALUE!</v>
      </c>
    </row>
    <row r="2280" spans="1:41">
      <c r="A2280" s="264" t="e">
        <f t="shared" si="293"/>
        <v>#VALUE!</v>
      </c>
      <c r="B2280" s="243">
        <v>2277</v>
      </c>
      <c r="C2280" s="244"/>
      <c r="D2280" s="259" t="str">
        <f t="shared" si="286"/>
        <v/>
      </c>
      <c r="E2280" s="236"/>
      <c r="F2280" s="236"/>
      <c r="G2280" s="244"/>
      <c r="H2280" s="259" t="str">
        <f t="shared" si="287"/>
        <v/>
      </c>
      <c r="I2280" s="236"/>
      <c r="J2280" s="236"/>
      <c r="K2280" s="236"/>
      <c r="L2280" s="236"/>
      <c r="M2280" s="311">
        <f t="shared" si="288"/>
        <v>0</v>
      </c>
      <c r="N2280" s="236"/>
      <c r="O2280" s="236"/>
      <c r="P2280" s="236"/>
      <c r="Q2280" s="236"/>
      <c r="R2280" s="236"/>
      <c r="S2280" s="236"/>
      <c r="T2280" s="236"/>
      <c r="U2280" s="236"/>
      <c r="V2280" s="236"/>
      <c r="W2280" s="236"/>
      <c r="X2280" s="236"/>
      <c r="Y2280" s="236"/>
      <c r="Z2280" s="236"/>
      <c r="AA2280" s="236"/>
      <c r="AB2280" s="236"/>
      <c r="AC2280" s="236"/>
      <c r="AD2280" s="236"/>
      <c r="AE2280" s="236"/>
      <c r="AF2280" s="236"/>
      <c r="AG2280" s="236"/>
      <c r="AH2280" s="236"/>
      <c r="AI2280" s="236"/>
      <c r="AJ2280" s="236"/>
      <c r="AK2280" s="236"/>
      <c r="AL2280" s="260" t="str">
        <f t="shared" si="290"/>
        <v>нет</v>
      </c>
      <c r="AM2280" s="260" t="str">
        <f t="shared" si="292"/>
        <v>нет</v>
      </c>
      <c r="AN2280" s="260">
        <f t="shared" si="289"/>
        <v>0</v>
      </c>
      <c r="AO2280" s="260" t="e">
        <f t="shared" si="291"/>
        <v>#VALUE!</v>
      </c>
    </row>
    <row r="2281" spans="1:41">
      <c r="A2281" s="264" t="e">
        <f t="shared" si="293"/>
        <v>#VALUE!</v>
      </c>
      <c r="B2281" s="243">
        <v>2278</v>
      </c>
      <c r="C2281" s="244"/>
      <c r="D2281" s="259" t="str">
        <f t="shared" si="286"/>
        <v/>
      </c>
      <c r="E2281" s="236"/>
      <c r="F2281" s="236"/>
      <c r="G2281" s="244"/>
      <c r="H2281" s="259" t="str">
        <f t="shared" si="287"/>
        <v/>
      </c>
      <c r="I2281" s="236"/>
      <c r="J2281" s="236"/>
      <c r="K2281" s="236"/>
      <c r="L2281" s="236"/>
      <c r="M2281" s="311">
        <f t="shared" si="288"/>
        <v>0</v>
      </c>
      <c r="N2281" s="236"/>
      <c r="O2281" s="236"/>
      <c r="P2281" s="236"/>
      <c r="Q2281" s="236"/>
      <c r="R2281" s="236"/>
      <c r="S2281" s="236"/>
      <c r="T2281" s="236"/>
      <c r="U2281" s="236"/>
      <c r="V2281" s="236"/>
      <c r="W2281" s="236"/>
      <c r="X2281" s="236"/>
      <c r="Y2281" s="236"/>
      <c r="Z2281" s="236"/>
      <c r="AA2281" s="236"/>
      <c r="AB2281" s="236"/>
      <c r="AC2281" s="236"/>
      <c r="AD2281" s="236"/>
      <c r="AE2281" s="236"/>
      <c r="AF2281" s="236"/>
      <c r="AG2281" s="236"/>
      <c r="AH2281" s="236"/>
      <c r="AI2281" s="236"/>
      <c r="AJ2281" s="236"/>
      <c r="AK2281" s="236"/>
      <c r="AL2281" s="260" t="str">
        <f t="shared" si="290"/>
        <v>нет</v>
      </c>
      <c r="AM2281" s="260" t="str">
        <f t="shared" si="292"/>
        <v>нет</v>
      </c>
      <c r="AN2281" s="260">
        <f t="shared" si="289"/>
        <v>0</v>
      </c>
      <c r="AO2281" s="260" t="e">
        <f t="shared" si="291"/>
        <v>#VALUE!</v>
      </c>
    </row>
    <row r="2282" spans="1:41">
      <c r="A2282" s="264" t="e">
        <f t="shared" si="293"/>
        <v>#VALUE!</v>
      </c>
      <c r="B2282" s="243">
        <v>2279</v>
      </c>
      <c r="C2282" s="244"/>
      <c r="D2282" s="259" t="str">
        <f t="shared" si="286"/>
        <v/>
      </c>
      <c r="E2282" s="236"/>
      <c r="F2282" s="236"/>
      <c r="G2282" s="244"/>
      <c r="H2282" s="259" t="str">
        <f t="shared" si="287"/>
        <v/>
      </c>
      <c r="I2282" s="236"/>
      <c r="J2282" s="236"/>
      <c r="K2282" s="236"/>
      <c r="L2282" s="236"/>
      <c r="M2282" s="311">
        <f t="shared" si="288"/>
        <v>0</v>
      </c>
      <c r="N2282" s="236"/>
      <c r="O2282" s="236"/>
      <c r="P2282" s="236"/>
      <c r="Q2282" s="236"/>
      <c r="R2282" s="236"/>
      <c r="S2282" s="236"/>
      <c r="T2282" s="236"/>
      <c r="U2282" s="236"/>
      <c r="V2282" s="236"/>
      <c r="W2282" s="236"/>
      <c r="X2282" s="236"/>
      <c r="Y2282" s="236"/>
      <c r="Z2282" s="236"/>
      <c r="AA2282" s="236"/>
      <c r="AB2282" s="236"/>
      <c r="AC2282" s="236"/>
      <c r="AD2282" s="236"/>
      <c r="AE2282" s="236"/>
      <c r="AF2282" s="236"/>
      <c r="AG2282" s="236"/>
      <c r="AH2282" s="236"/>
      <c r="AI2282" s="236"/>
      <c r="AJ2282" s="236"/>
      <c r="AK2282" s="236"/>
      <c r="AL2282" s="260" t="str">
        <f t="shared" si="290"/>
        <v>нет</v>
      </c>
      <c r="AM2282" s="260" t="str">
        <f t="shared" si="292"/>
        <v>нет</v>
      </c>
      <c r="AN2282" s="260">
        <f t="shared" si="289"/>
        <v>0</v>
      </c>
      <c r="AO2282" s="260" t="e">
        <f t="shared" si="291"/>
        <v>#VALUE!</v>
      </c>
    </row>
    <row r="2283" spans="1:41">
      <c r="A2283" s="264" t="e">
        <f t="shared" si="293"/>
        <v>#VALUE!</v>
      </c>
      <c r="B2283" s="243">
        <v>2280</v>
      </c>
      <c r="C2283" s="244"/>
      <c r="D2283" s="259" t="str">
        <f t="shared" si="286"/>
        <v/>
      </c>
      <c r="E2283" s="236"/>
      <c r="F2283" s="236"/>
      <c r="G2283" s="244"/>
      <c r="H2283" s="259" t="str">
        <f t="shared" si="287"/>
        <v/>
      </c>
      <c r="I2283" s="236"/>
      <c r="J2283" s="236"/>
      <c r="K2283" s="236"/>
      <c r="L2283" s="236"/>
      <c r="M2283" s="311">
        <f t="shared" si="288"/>
        <v>0</v>
      </c>
      <c r="N2283" s="236"/>
      <c r="O2283" s="236"/>
      <c r="P2283" s="236"/>
      <c r="Q2283" s="236"/>
      <c r="R2283" s="236"/>
      <c r="S2283" s="236"/>
      <c r="T2283" s="236"/>
      <c r="U2283" s="236"/>
      <c r="V2283" s="236"/>
      <c r="W2283" s="236"/>
      <c r="X2283" s="236"/>
      <c r="Y2283" s="236"/>
      <c r="Z2283" s="236"/>
      <c r="AA2283" s="236"/>
      <c r="AB2283" s="236"/>
      <c r="AC2283" s="236"/>
      <c r="AD2283" s="236"/>
      <c r="AE2283" s="236"/>
      <c r="AF2283" s="236"/>
      <c r="AG2283" s="236"/>
      <c r="AH2283" s="236"/>
      <c r="AI2283" s="236"/>
      <c r="AJ2283" s="236"/>
      <c r="AK2283" s="236"/>
      <c r="AL2283" s="260" t="str">
        <f t="shared" si="290"/>
        <v>нет</v>
      </c>
      <c r="AM2283" s="260" t="str">
        <f t="shared" si="292"/>
        <v>нет</v>
      </c>
      <c r="AN2283" s="260">
        <f t="shared" si="289"/>
        <v>0</v>
      </c>
      <c r="AO2283" s="260" t="e">
        <f t="shared" si="291"/>
        <v>#VALUE!</v>
      </c>
    </row>
    <row r="2284" spans="1:41">
      <c r="A2284" s="264" t="e">
        <f t="shared" si="293"/>
        <v>#VALUE!</v>
      </c>
      <c r="B2284" s="243">
        <v>2281</v>
      </c>
      <c r="C2284" s="244"/>
      <c r="D2284" s="259" t="str">
        <f t="shared" si="286"/>
        <v/>
      </c>
      <c r="E2284" s="236"/>
      <c r="F2284" s="236"/>
      <c r="G2284" s="244"/>
      <c r="H2284" s="259" t="str">
        <f t="shared" si="287"/>
        <v/>
      </c>
      <c r="I2284" s="236"/>
      <c r="J2284" s="236"/>
      <c r="K2284" s="236"/>
      <c r="L2284" s="236"/>
      <c r="M2284" s="311">
        <f t="shared" si="288"/>
        <v>0</v>
      </c>
      <c r="N2284" s="236"/>
      <c r="O2284" s="236"/>
      <c r="P2284" s="236"/>
      <c r="Q2284" s="236"/>
      <c r="R2284" s="236"/>
      <c r="S2284" s="236"/>
      <c r="T2284" s="236"/>
      <c r="U2284" s="236"/>
      <c r="V2284" s="236"/>
      <c r="W2284" s="236"/>
      <c r="X2284" s="236"/>
      <c r="Y2284" s="236"/>
      <c r="Z2284" s="236"/>
      <c r="AA2284" s="236"/>
      <c r="AB2284" s="236"/>
      <c r="AC2284" s="236"/>
      <c r="AD2284" s="236"/>
      <c r="AE2284" s="236"/>
      <c r="AF2284" s="236"/>
      <c r="AG2284" s="236"/>
      <c r="AH2284" s="236"/>
      <c r="AI2284" s="236"/>
      <c r="AJ2284" s="236"/>
      <c r="AK2284" s="236"/>
      <c r="AL2284" s="260" t="str">
        <f t="shared" si="290"/>
        <v>нет</v>
      </c>
      <c r="AM2284" s="260" t="str">
        <f t="shared" si="292"/>
        <v>нет</v>
      </c>
      <c r="AN2284" s="260">
        <f t="shared" si="289"/>
        <v>0</v>
      </c>
      <c r="AO2284" s="260" t="e">
        <f t="shared" si="291"/>
        <v>#VALUE!</v>
      </c>
    </row>
    <row r="2285" spans="1:41">
      <c r="A2285" s="264" t="e">
        <f t="shared" si="293"/>
        <v>#VALUE!</v>
      </c>
      <c r="B2285" s="243">
        <v>2282</v>
      </c>
      <c r="C2285" s="244"/>
      <c r="D2285" s="259" t="str">
        <f t="shared" si="286"/>
        <v/>
      </c>
      <c r="E2285" s="236"/>
      <c r="F2285" s="236"/>
      <c r="G2285" s="244"/>
      <c r="H2285" s="259" t="str">
        <f t="shared" si="287"/>
        <v/>
      </c>
      <c r="I2285" s="236"/>
      <c r="J2285" s="236"/>
      <c r="K2285" s="236"/>
      <c r="L2285" s="236"/>
      <c r="M2285" s="311">
        <f t="shared" si="288"/>
        <v>0</v>
      </c>
      <c r="N2285" s="236"/>
      <c r="O2285" s="236"/>
      <c r="P2285" s="236"/>
      <c r="Q2285" s="236"/>
      <c r="R2285" s="236"/>
      <c r="S2285" s="236"/>
      <c r="T2285" s="236"/>
      <c r="U2285" s="236"/>
      <c r="V2285" s="236"/>
      <c r="W2285" s="236"/>
      <c r="X2285" s="236"/>
      <c r="Y2285" s="236"/>
      <c r="Z2285" s="236"/>
      <c r="AA2285" s="236"/>
      <c r="AB2285" s="236"/>
      <c r="AC2285" s="236"/>
      <c r="AD2285" s="236"/>
      <c r="AE2285" s="236"/>
      <c r="AF2285" s="236"/>
      <c r="AG2285" s="236"/>
      <c r="AH2285" s="236"/>
      <c r="AI2285" s="236"/>
      <c r="AJ2285" s="236"/>
      <c r="AK2285" s="236"/>
      <c r="AL2285" s="260" t="str">
        <f t="shared" si="290"/>
        <v>нет</v>
      </c>
      <c r="AM2285" s="260" t="str">
        <f t="shared" si="292"/>
        <v>нет</v>
      </c>
      <c r="AN2285" s="260">
        <f t="shared" si="289"/>
        <v>0</v>
      </c>
      <c r="AO2285" s="260" t="e">
        <f t="shared" si="291"/>
        <v>#VALUE!</v>
      </c>
    </row>
    <row r="2286" spans="1:41">
      <c r="A2286" s="264" t="e">
        <f t="shared" si="293"/>
        <v>#VALUE!</v>
      </c>
      <c r="B2286" s="243">
        <v>2283</v>
      </c>
      <c r="C2286" s="244"/>
      <c r="D2286" s="259" t="str">
        <f t="shared" si="286"/>
        <v/>
      </c>
      <c r="E2286" s="236"/>
      <c r="F2286" s="236"/>
      <c r="G2286" s="244"/>
      <c r="H2286" s="259" t="str">
        <f t="shared" si="287"/>
        <v/>
      </c>
      <c r="I2286" s="236"/>
      <c r="J2286" s="236"/>
      <c r="K2286" s="236"/>
      <c r="L2286" s="236"/>
      <c r="M2286" s="311">
        <f t="shared" si="288"/>
        <v>0</v>
      </c>
      <c r="N2286" s="236"/>
      <c r="O2286" s="236"/>
      <c r="P2286" s="236"/>
      <c r="Q2286" s="236"/>
      <c r="R2286" s="236"/>
      <c r="S2286" s="236"/>
      <c r="T2286" s="236"/>
      <c r="U2286" s="236"/>
      <c r="V2286" s="236"/>
      <c r="W2286" s="236"/>
      <c r="X2286" s="236"/>
      <c r="Y2286" s="236"/>
      <c r="Z2286" s="236"/>
      <c r="AA2286" s="236"/>
      <c r="AB2286" s="236"/>
      <c r="AC2286" s="236"/>
      <c r="AD2286" s="236"/>
      <c r="AE2286" s="236"/>
      <c r="AF2286" s="236"/>
      <c r="AG2286" s="236"/>
      <c r="AH2286" s="236"/>
      <c r="AI2286" s="236"/>
      <c r="AJ2286" s="236"/>
      <c r="AK2286" s="236"/>
      <c r="AL2286" s="260" t="str">
        <f t="shared" si="290"/>
        <v>нет</v>
      </c>
      <c r="AM2286" s="260" t="str">
        <f t="shared" si="292"/>
        <v>нет</v>
      </c>
      <c r="AN2286" s="260">
        <f t="shared" si="289"/>
        <v>0</v>
      </c>
      <c r="AO2286" s="260" t="e">
        <f t="shared" si="291"/>
        <v>#VALUE!</v>
      </c>
    </row>
    <row r="2287" spans="1:41">
      <c r="A2287" s="264" t="e">
        <f t="shared" si="293"/>
        <v>#VALUE!</v>
      </c>
      <c r="B2287" s="243">
        <v>2284</v>
      </c>
      <c r="C2287" s="244"/>
      <c r="D2287" s="259" t="str">
        <f t="shared" si="286"/>
        <v/>
      </c>
      <c r="E2287" s="236"/>
      <c r="F2287" s="236"/>
      <c r="G2287" s="244"/>
      <c r="H2287" s="259" t="str">
        <f t="shared" si="287"/>
        <v/>
      </c>
      <c r="I2287" s="236"/>
      <c r="J2287" s="236"/>
      <c r="K2287" s="236"/>
      <c r="L2287" s="236"/>
      <c r="M2287" s="311">
        <f t="shared" si="288"/>
        <v>0</v>
      </c>
      <c r="N2287" s="236"/>
      <c r="O2287" s="236"/>
      <c r="P2287" s="236"/>
      <c r="Q2287" s="236"/>
      <c r="R2287" s="236"/>
      <c r="S2287" s="236"/>
      <c r="T2287" s="236"/>
      <c r="U2287" s="236"/>
      <c r="V2287" s="236"/>
      <c r="W2287" s="236"/>
      <c r="X2287" s="236"/>
      <c r="Y2287" s="236"/>
      <c r="Z2287" s="236"/>
      <c r="AA2287" s="236"/>
      <c r="AB2287" s="236"/>
      <c r="AC2287" s="236"/>
      <c r="AD2287" s="236"/>
      <c r="AE2287" s="236"/>
      <c r="AF2287" s="236"/>
      <c r="AG2287" s="236"/>
      <c r="AH2287" s="236"/>
      <c r="AI2287" s="236"/>
      <c r="AJ2287" s="236"/>
      <c r="AK2287" s="236"/>
      <c r="AL2287" s="260" t="str">
        <f t="shared" si="290"/>
        <v>нет</v>
      </c>
      <c r="AM2287" s="260" t="str">
        <f t="shared" si="292"/>
        <v>нет</v>
      </c>
      <c r="AN2287" s="260">
        <f t="shared" si="289"/>
        <v>0</v>
      </c>
      <c r="AO2287" s="260" t="e">
        <f t="shared" si="291"/>
        <v>#VALUE!</v>
      </c>
    </row>
    <row r="2288" spans="1:41">
      <c r="A2288" s="264" t="e">
        <f t="shared" si="293"/>
        <v>#VALUE!</v>
      </c>
      <c r="B2288" s="243">
        <v>2285</v>
      </c>
      <c r="C2288" s="244"/>
      <c r="D2288" s="259" t="str">
        <f t="shared" si="286"/>
        <v/>
      </c>
      <c r="E2288" s="236"/>
      <c r="F2288" s="236"/>
      <c r="G2288" s="244"/>
      <c r="H2288" s="259" t="str">
        <f t="shared" si="287"/>
        <v/>
      </c>
      <c r="I2288" s="236"/>
      <c r="J2288" s="236"/>
      <c r="K2288" s="236"/>
      <c r="L2288" s="236"/>
      <c r="M2288" s="311">
        <f t="shared" si="288"/>
        <v>0</v>
      </c>
      <c r="N2288" s="236"/>
      <c r="O2288" s="236"/>
      <c r="P2288" s="236"/>
      <c r="Q2288" s="236"/>
      <c r="R2288" s="236"/>
      <c r="S2288" s="236"/>
      <c r="T2288" s="236"/>
      <c r="U2288" s="236"/>
      <c r="V2288" s="236"/>
      <c r="W2288" s="236"/>
      <c r="X2288" s="236"/>
      <c r="Y2288" s="236"/>
      <c r="Z2288" s="236"/>
      <c r="AA2288" s="236"/>
      <c r="AB2288" s="236"/>
      <c r="AC2288" s="236"/>
      <c r="AD2288" s="236"/>
      <c r="AE2288" s="236"/>
      <c r="AF2288" s="236"/>
      <c r="AG2288" s="236"/>
      <c r="AH2288" s="236"/>
      <c r="AI2288" s="236"/>
      <c r="AJ2288" s="236"/>
      <c r="AK2288" s="236"/>
      <c r="AL2288" s="260" t="str">
        <f t="shared" si="290"/>
        <v>нет</v>
      </c>
      <c r="AM2288" s="260" t="str">
        <f t="shared" si="292"/>
        <v>нет</v>
      </c>
      <c r="AN2288" s="260">
        <f t="shared" si="289"/>
        <v>0</v>
      </c>
      <c r="AO2288" s="260" t="e">
        <f t="shared" si="291"/>
        <v>#VALUE!</v>
      </c>
    </row>
    <row r="2289" spans="1:41">
      <c r="A2289" s="264" t="e">
        <f t="shared" si="293"/>
        <v>#VALUE!</v>
      </c>
      <c r="B2289" s="243">
        <v>2286</v>
      </c>
      <c r="C2289" s="244"/>
      <c r="D2289" s="259" t="str">
        <f t="shared" si="286"/>
        <v/>
      </c>
      <c r="E2289" s="236"/>
      <c r="F2289" s="236"/>
      <c r="G2289" s="244"/>
      <c r="H2289" s="259" t="str">
        <f t="shared" si="287"/>
        <v/>
      </c>
      <c r="I2289" s="236"/>
      <c r="J2289" s="236"/>
      <c r="K2289" s="236"/>
      <c r="L2289" s="236"/>
      <c r="M2289" s="311">
        <f t="shared" si="288"/>
        <v>0</v>
      </c>
      <c r="N2289" s="236"/>
      <c r="O2289" s="236"/>
      <c r="P2289" s="236"/>
      <c r="Q2289" s="236"/>
      <c r="R2289" s="236"/>
      <c r="S2289" s="236"/>
      <c r="T2289" s="236"/>
      <c r="U2289" s="236"/>
      <c r="V2289" s="236"/>
      <c r="W2289" s="236"/>
      <c r="X2289" s="236"/>
      <c r="Y2289" s="236"/>
      <c r="Z2289" s="236"/>
      <c r="AA2289" s="236"/>
      <c r="AB2289" s="236"/>
      <c r="AC2289" s="236"/>
      <c r="AD2289" s="236"/>
      <c r="AE2289" s="236"/>
      <c r="AF2289" s="236"/>
      <c r="AG2289" s="236"/>
      <c r="AH2289" s="236"/>
      <c r="AI2289" s="236"/>
      <c r="AJ2289" s="236"/>
      <c r="AK2289" s="236"/>
      <c r="AL2289" s="260" t="str">
        <f t="shared" si="290"/>
        <v>нет</v>
      </c>
      <c r="AM2289" s="260" t="str">
        <f t="shared" si="292"/>
        <v>нет</v>
      </c>
      <c r="AN2289" s="260">
        <f t="shared" si="289"/>
        <v>0</v>
      </c>
      <c r="AO2289" s="260" t="e">
        <f t="shared" si="291"/>
        <v>#VALUE!</v>
      </c>
    </row>
    <row r="2290" spans="1:41">
      <c r="A2290" s="264" t="e">
        <f t="shared" si="293"/>
        <v>#VALUE!</v>
      </c>
      <c r="B2290" s="243">
        <v>2287</v>
      </c>
      <c r="C2290" s="244"/>
      <c r="D2290" s="259" t="str">
        <f t="shared" si="286"/>
        <v/>
      </c>
      <c r="E2290" s="236"/>
      <c r="F2290" s="236"/>
      <c r="G2290" s="244"/>
      <c r="H2290" s="259" t="str">
        <f t="shared" si="287"/>
        <v/>
      </c>
      <c r="I2290" s="236"/>
      <c r="J2290" s="236"/>
      <c r="K2290" s="236"/>
      <c r="L2290" s="236"/>
      <c r="M2290" s="311">
        <f t="shared" si="288"/>
        <v>0</v>
      </c>
      <c r="N2290" s="236"/>
      <c r="O2290" s="236"/>
      <c r="P2290" s="236"/>
      <c r="Q2290" s="236"/>
      <c r="R2290" s="236"/>
      <c r="S2290" s="236"/>
      <c r="T2290" s="236"/>
      <c r="U2290" s="236"/>
      <c r="V2290" s="236"/>
      <c r="W2290" s="236"/>
      <c r="X2290" s="236"/>
      <c r="Y2290" s="236"/>
      <c r="Z2290" s="236"/>
      <c r="AA2290" s="236"/>
      <c r="AB2290" s="236"/>
      <c r="AC2290" s="236"/>
      <c r="AD2290" s="236"/>
      <c r="AE2290" s="236"/>
      <c r="AF2290" s="236"/>
      <c r="AG2290" s="236"/>
      <c r="AH2290" s="236"/>
      <c r="AI2290" s="236"/>
      <c r="AJ2290" s="236"/>
      <c r="AK2290" s="236"/>
      <c r="AL2290" s="260" t="str">
        <f t="shared" si="290"/>
        <v>нет</v>
      </c>
      <c r="AM2290" s="260" t="str">
        <f t="shared" si="292"/>
        <v>нет</v>
      </c>
      <c r="AN2290" s="260">
        <f t="shared" si="289"/>
        <v>0</v>
      </c>
      <c r="AO2290" s="260" t="e">
        <f t="shared" si="291"/>
        <v>#VALUE!</v>
      </c>
    </row>
    <row r="2291" spans="1:41">
      <c r="A2291" s="264" t="e">
        <f t="shared" si="293"/>
        <v>#VALUE!</v>
      </c>
      <c r="B2291" s="243">
        <v>2288</v>
      </c>
      <c r="C2291" s="244"/>
      <c r="D2291" s="259" t="str">
        <f t="shared" si="286"/>
        <v/>
      </c>
      <c r="E2291" s="236"/>
      <c r="F2291" s="236"/>
      <c r="G2291" s="244"/>
      <c r="H2291" s="259" t="str">
        <f t="shared" si="287"/>
        <v/>
      </c>
      <c r="I2291" s="236"/>
      <c r="J2291" s="236"/>
      <c r="K2291" s="236"/>
      <c r="L2291" s="236"/>
      <c r="M2291" s="311">
        <f t="shared" si="288"/>
        <v>0</v>
      </c>
      <c r="N2291" s="236"/>
      <c r="O2291" s="236"/>
      <c r="P2291" s="236"/>
      <c r="Q2291" s="236"/>
      <c r="R2291" s="236"/>
      <c r="S2291" s="236"/>
      <c r="T2291" s="236"/>
      <c r="U2291" s="236"/>
      <c r="V2291" s="236"/>
      <c r="W2291" s="236"/>
      <c r="X2291" s="236"/>
      <c r="Y2291" s="236"/>
      <c r="Z2291" s="236"/>
      <c r="AA2291" s="236"/>
      <c r="AB2291" s="236"/>
      <c r="AC2291" s="236"/>
      <c r="AD2291" s="236"/>
      <c r="AE2291" s="236"/>
      <c r="AF2291" s="236"/>
      <c r="AG2291" s="236"/>
      <c r="AH2291" s="236"/>
      <c r="AI2291" s="236"/>
      <c r="AJ2291" s="236"/>
      <c r="AK2291" s="236"/>
      <c r="AL2291" s="260" t="str">
        <f t="shared" si="290"/>
        <v>нет</v>
      </c>
      <c r="AM2291" s="260" t="str">
        <f t="shared" si="292"/>
        <v>нет</v>
      </c>
      <c r="AN2291" s="260">
        <f t="shared" si="289"/>
        <v>0</v>
      </c>
      <c r="AO2291" s="260" t="e">
        <f t="shared" si="291"/>
        <v>#VALUE!</v>
      </c>
    </row>
    <row r="2292" spans="1:41">
      <c r="A2292" s="264" t="e">
        <f t="shared" si="293"/>
        <v>#VALUE!</v>
      </c>
      <c r="B2292" s="243">
        <v>2289</v>
      </c>
      <c r="C2292" s="244"/>
      <c r="D2292" s="259" t="str">
        <f t="shared" si="286"/>
        <v/>
      </c>
      <c r="E2292" s="236"/>
      <c r="F2292" s="236"/>
      <c r="G2292" s="244"/>
      <c r="H2292" s="259" t="str">
        <f t="shared" si="287"/>
        <v/>
      </c>
      <c r="I2292" s="236"/>
      <c r="J2292" s="236"/>
      <c r="K2292" s="236"/>
      <c r="L2292" s="236"/>
      <c r="M2292" s="311">
        <f t="shared" si="288"/>
        <v>0</v>
      </c>
      <c r="N2292" s="236"/>
      <c r="O2292" s="236"/>
      <c r="P2292" s="236"/>
      <c r="Q2292" s="236"/>
      <c r="R2292" s="236"/>
      <c r="S2292" s="236"/>
      <c r="T2292" s="236"/>
      <c r="U2292" s="236"/>
      <c r="V2292" s="236"/>
      <c r="W2292" s="236"/>
      <c r="X2292" s="236"/>
      <c r="Y2292" s="236"/>
      <c r="Z2292" s="236"/>
      <c r="AA2292" s="236"/>
      <c r="AB2292" s="236"/>
      <c r="AC2292" s="236"/>
      <c r="AD2292" s="236"/>
      <c r="AE2292" s="236"/>
      <c r="AF2292" s="236"/>
      <c r="AG2292" s="236"/>
      <c r="AH2292" s="236"/>
      <c r="AI2292" s="236"/>
      <c r="AJ2292" s="236"/>
      <c r="AK2292" s="236"/>
      <c r="AL2292" s="260" t="str">
        <f t="shared" si="290"/>
        <v>нет</v>
      </c>
      <c r="AM2292" s="260" t="str">
        <f t="shared" si="292"/>
        <v>нет</v>
      </c>
      <c r="AN2292" s="260">
        <f t="shared" si="289"/>
        <v>0</v>
      </c>
      <c r="AO2292" s="260" t="e">
        <f t="shared" si="291"/>
        <v>#VALUE!</v>
      </c>
    </row>
    <row r="2293" spans="1:41">
      <c r="A2293" s="264" t="e">
        <f t="shared" si="293"/>
        <v>#VALUE!</v>
      </c>
      <c r="B2293" s="243">
        <v>2290</v>
      </c>
      <c r="C2293" s="244"/>
      <c r="D2293" s="259" t="str">
        <f t="shared" si="286"/>
        <v/>
      </c>
      <c r="E2293" s="236"/>
      <c r="F2293" s="236"/>
      <c r="G2293" s="244"/>
      <c r="H2293" s="259" t="str">
        <f t="shared" si="287"/>
        <v/>
      </c>
      <c r="I2293" s="236"/>
      <c r="J2293" s="236"/>
      <c r="K2293" s="236"/>
      <c r="L2293" s="236"/>
      <c r="M2293" s="311">
        <f t="shared" si="288"/>
        <v>0</v>
      </c>
      <c r="N2293" s="236"/>
      <c r="O2293" s="236"/>
      <c r="P2293" s="236"/>
      <c r="Q2293" s="236"/>
      <c r="R2293" s="236"/>
      <c r="S2293" s="236"/>
      <c r="T2293" s="236"/>
      <c r="U2293" s="236"/>
      <c r="V2293" s="236"/>
      <c r="W2293" s="236"/>
      <c r="X2293" s="236"/>
      <c r="Y2293" s="236"/>
      <c r="Z2293" s="236"/>
      <c r="AA2293" s="236"/>
      <c r="AB2293" s="236"/>
      <c r="AC2293" s="236"/>
      <c r="AD2293" s="236"/>
      <c r="AE2293" s="236"/>
      <c r="AF2293" s="236"/>
      <c r="AG2293" s="236"/>
      <c r="AH2293" s="236"/>
      <c r="AI2293" s="236"/>
      <c r="AJ2293" s="236"/>
      <c r="AK2293" s="236"/>
      <c r="AL2293" s="260" t="str">
        <f t="shared" si="290"/>
        <v>нет</v>
      </c>
      <c r="AM2293" s="260" t="str">
        <f t="shared" si="292"/>
        <v>нет</v>
      </c>
      <c r="AN2293" s="260">
        <f t="shared" si="289"/>
        <v>0</v>
      </c>
      <c r="AO2293" s="260" t="e">
        <f t="shared" si="291"/>
        <v>#VALUE!</v>
      </c>
    </row>
    <row r="2294" spans="1:41">
      <c r="A2294" s="264" t="e">
        <f t="shared" si="293"/>
        <v>#VALUE!</v>
      </c>
      <c r="B2294" s="243">
        <v>2291</v>
      </c>
      <c r="C2294" s="244"/>
      <c r="D2294" s="259" t="str">
        <f t="shared" si="286"/>
        <v/>
      </c>
      <c r="E2294" s="236"/>
      <c r="F2294" s="236"/>
      <c r="G2294" s="244"/>
      <c r="H2294" s="259" t="str">
        <f t="shared" si="287"/>
        <v/>
      </c>
      <c r="I2294" s="236"/>
      <c r="J2294" s="236"/>
      <c r="K2294" s="236"/>
      <c r="L2294" s="236"/>
      <c r="M2294" s="311">
        <f t="shared" si="288"/>
        <v>0</v>
      </c>
      <c r="N2294" s="236"/>
      <c r="O2294" s="236"/>
      <c r="P2294" s="236"/>
      <c r="Q2294" s="236"/>
      <c r="R2294" s="236"/>
      <c r="S2294" s="236"/>
      <c r="T2294" s="236"/>
      <c r="U2294" s="236"/>
      <c r="V2294" s="236"/>
      <c r="W2294" s="236"/>
      <c r="X2294" s="236"/>
      <c r="Y2294" s="236"/>
      <c r="Z2294" s="236"/>
      <c r="AA2294" s="236"/>
      <c r="AB2294" s="236"/>
      <c r="AC2294" s="236"/>
      <c r="AD2294" s="236"/>
      <c r="AE2294" s="236"/>
      <c r="AF2294" s="236"/>
      <c r="AG2294" s="236"/>
      <c r="AH2294" s="236"/>
      <c r="AI2294" s="236"/>
      <c r="AJ2294" s="236"/>
      <c r="AK2294" s="236"/>
      <c r="AL2294" s="260" t="str">
        <f t="shared" si="290"/>
        <v>нет</v>
      </c>
      <c r="AM2294" s="260" t="str">
        <f t="shared" si="292"/>
        <v>нет</v>
      </c>
      <c r="AN2294" s="260">
        <f t="shared" si="289"/>
        <v>0</v>
      </c>
      <c r="AO2294" s="260" t="e">
        <f t="shared" si="291"/>
        <v>#VALUE!</v>
      </c>
    </row>
    <row r="2295" spans="1:41">
      <c r="A2295" s="264" t="e">
        <f t="shared" si="293"/>
        <v>#VALUE!</v>
      </c>
      <c r="B2295" s="243">
        <v>2292</v>
      </c>
      <c r="C2295" s="244"/>
      <c r="D2295" s="259" t="str">
        <f t="shared" si="286"/>
        <v/>
      </c>
      <c r="E2295" s="236"/>
      <c r="F2295" s="236"/>
      <c r="G2295" s="244"/>
      <c r="H2295" s="259" t="str">
        <f t="shared" si="287"/>
        <v/>
      </c>
      <c r="I2295" s="236"/>
      <c r="J2295" s="236"/>
      <c r="K2295" s="236"/>
      <c r="L2295" s="236"/>
      <c r="M2295" s="311">
        <f t="shared" si="288"/>
        <v>0</v>
      </c>
      <c r="N2295" s="236"/>
      <c r="O2295" s="236"/>
      <c r="P2295" s="236"/>
      <c r="Q2295" s="236"/>
      <c r="R2295" s="236"/>
      <c r="S2295" s="236"/>
      <c r="T2295" s="236"/>
      <c r="U2295" s="236"/>
      <c r="V2295" s="236"/>
      <c r="W2295" s="236"/>
      <c r="X2295" s="236"/>
      <c r="Y2295" s="236"/>
      <c r="Z2295" s="236"/>
      <c r="AA2295" s="236"/>
      <c r="AB2295" s="236"/>
      <c r="AC2295" s="236"/>
      <c r="AD2295" s="236"/>
      <c r="AE2295" s="236"/>
      <c r="AF2295" s="236"/>
      <c r="AG2295" s="236"/>
      <c r="AH2295" s="236"/>
      <c r="AI2295" s="236"/>
      <c r="AJ2295" s="236"/>
      <c r="AK2295" s="236"/>
      <c r="AL2295" s="260" t="str">
        <f t="shared" si="290"/>
        <v>нет</v>
      </c>
      <c r="AM2295" s="260" t="str">
        <f t="shared" si="292"/>
        <v>нет</v>
      </c>
      <c r="AN2295" s="260">
        <f t="shared" si="289"/>
        <v>0</v>
      </c>
      <c r="AO2295" s="260" t="e">
        <f t="shared" si="291"/>
        <v>#VALUE!</v>
      </c>
    </row>
    <row r="2296" spans="1:41">
      <c r="A2296" s="264" t="e">
        <f t="shared" si="293"/>
        <v>#VALUE!</v>
      </c>
      <c r="B2296" s="243">
        <v>2293</v>
      </c>
      <c r="C2296" s="244"/>
      <c r="D2296" s="259" t="str">
        <f t="shared" si="286"/>
        <v/>
      </c>
      <c r="E2296" s="236"/>
      <c r="F2296" s="236"/>
      <c r="G2296" s="244"/>
      <c r="H2296" s="259" t="str">
        <f t="shared" si="287"/>
        <v/>
      </c>
      <c r="I2296" s="236"/>
      <c r="J2296" s="236"/>
      <c r="K2296" s="236"/>
      <c r="L2296" s="236"/>
      <c r="M2296" s="311">
        <f t="shared" si="288"/>
        <v>0</v>
      </c>
      <c r="N2296" s="236"/>
      <c r="O2296" s="236"/>
      <c r="P2296" s="236"/>
      <c r="Q2296" s="236"/>
      <c r="R2296" s="236"/>
      <c r="S2296" s="236"/>
      <c r="T2296" s="236"/>
      <c r="U2296" s="236"/>
      <c r="V2296" s="236"/>
      <c r="W2296" s="236"/>
      <c r="X2296" s="236"/>
      <c r="Y2296" s="236"/>
      <c r="Z2296" s="236"/>
      <c r="AA2296" s="236"/>
      <c r="AB2296" s="236"/>
      <c r="AC2296" s="236"/>
      <c r="AD2296" s="236"/>
      <c r="AE2296" s="236"/>
      <c r="AF2296" s="236"/>
      <c r="AG2296" s="236"/>
      <c r="AH2296" s="236"/>
      <c r="AI2296" s="236"/>
      <c r="AJ2296" s="236"/>
      <c r="AK2296" s="236"/>
      <c r="AL2296" s="260" t="str">
        <f t="shared" si="290"/>
        <v>нет</v>
      </c>
      <c r="AM2296" s="260" t="str">
        <f t="shared" si="292"/>
        <v>нет</v>
      </c>
      <c r="AN2296" s="260">
        <f t="shared" si="289"/>
        <v>0</v>
      </c>
      <c r="AO2296" s="260" t="e">
        <f t="shared" si="291"/>
        <v>#VALUE!</v>
      </c>
    </row>
    <row r="2297" spans="1:41">
      <c r="A2297" s="264" t="e">
        <f t="shared" si="293"/>
        <v>#VALUE!</v>
      </c>
      <c r="B2297" s="243">
        <v>2294</v>
      </c>
      <c r="C2297" s="244"/>
      <c r="D2297" s="259" t="str">
        <f t="shared" si="286"/>
        <v/>
      </c>
      <c r="E2297" s="236"/>
      <c r="F2297" s="236"/>
      <c r="G2297" s="244"/>
      <c r="H2297" s="259" t="str">
        <f t="shared" si="287"/>
        <v/>
      </c>
      <c r="I2297" s="236"/>
      <c r="J2297" s="236"/>
      <c r="K2297" s="236"/>
      <c r="L2297" s="236"/>
      <c r="M2297" s="311">
        <f t="shared" si="288"/>
        <v>0</v>
      </c>
      <c r="N2297" s="236"/>
      <c r="O2297" s="236"/>
      <c r="P2297" s="236"/>
      <c r="Q2297" s="236"/>
      <c r="R2297" s="236"/>
      <c r="S2297" s="236"/>
      <c r="T2297" s="236"/>
      <c r="U2297" s="236"/>
      <c r="V2297" s="236"/>
      <c r="W2297" s="236"/>
      <c r="X2297" s="236"/>
      <c r="Y2297" s="236"/>
      <c r="Z2297" s="236"/>
      <c r="AA2297" s="236"/>
      <c r="AB2297" s="236"/>
      <c r="AC2297" s="236"/>
      <c r="AD2297" s="236"/>
      <c r="AE2297" s="236"/>
      <c r="AF2297" s="236"/>
      <c r="AG2297" s="236"/>
      <c r="AH2297" s="236"/>
      <c r="AI2297" s="236"/>
      <c r="AJ2297" s="236"/>
      <c r="AK2297" s="236"/>
      <c r="AL2297" s="260" t="str">
        <f t="shared" si="290"/>
        <v>нет</v>
      </c>
      <c r="AM2297" s="260" t="str">
        <f t="shared" si="292"/>
        <v>нет</v>
      </c>
      <c r="AN2297" s="260">
        <f t="shared" si="289"/>
        <v>0</v>
      </c>
      <c r="AO2297" s="260" t="e">
        <f t="shared" si="291"/>
        <v>#VALUE!</v>
      </c>
    </row>
    <row r="2298" spans="1:41">
      <c r="A2298" s="264" t="e">
        <f t="shared" si="293"/>
        <v>#VALUE!</v>
      </c>
      <c r="B2298" s="243">
        <v>2295</v>
      </c>
      <c r="C2298" s="244"/>
      <c r="D2298" s="259" t="str">
        <f t="shared" si="286"/>
        <v/>
      </c>
      <c r="E2298" s="236"/>
      <c r="F2298" s="236"/>
      <c r="G2298" s="244"/>
      <c r="H2298" s="259" t="str">
        <f t="shared" si="287"/>
        <v/>
      </c>
      <c r="I2298" s="236"/>
      <c r="J2298" s="236"/>
      <c r="K2298" s="236"/>
      <c r="L2298" s="236"/>
      <c r="M2298" s="311">
        <f t="shared" si="288"/>
        <v>0</v>
      </c>
      <c r="N2298" s="236"/>
      <c r="O2298" s="236"/>
      <c r="P2298" s="236"/>
      <c r="Q2298" s="236"/>
      <c r="R2298" s="236"/>
      <c r="S2298" s="236"/>
      <c r="T2298" s="236"/>
      <c r="U2298" s="236"/>
      <c r="V2298" s="236"/>
      <c r="W2298" s="236"/>
      <c r="X2298" s="236"/>
      <c r="Y2298" s="236"/>
      <c r="Z2298" s="236"/>
      <c r="AA2298" s="236"/>
      <c r="AB2298" s="236"/>
      <c r="AC2298" s="236"/>
      <c r="AD2298" s="236"/>
      <c r="AE2298" s="236"/>
      <c r="AF2298" s="236"/>
      <c r="AG2298" s="236"/>
      <c r="AH2298" s="236"/>
      <c r="AI2298" s="236"/>
      <c r="AJ2298" s="236"/>
      <c r="AK2298" s="236"/>
      <c r="AL2298" s="260" t="str">
        <f t="shared" si="290"/>
        <v>нет</v>
      </c>
      <c r="AM2298" s="260" t="str">
        <f t="shared" si="292"/>
        <v>нет</v>
      </c>
      <c r="AN2298" s="260">
        <f t="shared" si="289"/>
        <v>0</v>
      </c>
      <c r="AO2298" s="260" t="e">
        <f t="shared" si="291"/>
        <v>#VALUE!</v>
      </c>
    </row>
    <row r="2299" spans="1:41">
      <c r="A2299" s="264" t="e">
        <f t="shared" si="293"/>
        <v>#VALUE!</v>
      </c>
      <c r="B2299" s="243">
        <v>2296</v>
      </c>
      <c r="C2299" s="244"/>
      <c r="D2299" s="259" t="str">
        <f t="shared" si="286"/>
        <v/>
      </c>
      <c r="E2299" s="236"/>
      <c r="F2299" s="236"/>
      <c r="G2299" s="244"/>
      <c r="H2299" s="259" t="str">
        <f t="shared" si="287"/>
        <v/>
      </c>
      <c r="I2299" s="236"/>
      <c r="J2299" s="236"/>
      <c r="K2299" s="236"/>
      <c r="L2299" s="236"/>
      <c r="M2299" s="311">
        <f t="shared" si="288"/>
        <v>0</v>
      </c>
      <c r="N2299" s="236"/>
      <c r="O2299" s="236"/>
      <c r="P2299" s="236"/>
      <c r="Q2299" s="236"/>
      <c r="R2299" s="236"/>
      <c r="S2299" s="236"/>
      <c r="T2299" s="236"/>
      <c r="U2299" s="236"/>
      <c r="V2299" s="236"/>
      <c r="W2299" s="236"/>
      <c r="X2299" s="236"/>
      <c r="Y2299" s="236"/>
      <c r="Z2299" s="236"/>
      <c r="AA2299" s="236"/>
      <c r="AB2299" s="236"/>
      <c r="AC2299" s="236"/>
      <c r="AD2299" s="236"/>
      <c r="AE2299" s="236"/>
      <c r="AF2299" s="236"/>
      <c r="AG2299" s="236"/>
      <c r="AH2299" s="236"/>
      <c r="AI2299" s="236"/>
      <c r="AJ2299" s="236"/>
      <c r="AK2299" s="236"/>
      <c r="AL2299" s="260" t="str">
        <f t="shared" si="290"/>
        <v>нет</v>
      </c>
      <c r="AM2299" s="260" t="str">
        <f t="shared" si="292"/>
        <v>нет</v>
      </c>
      <c r="AN2299" s="260">
        <f t="shared" si="289"/>
        <v>0</v>
      </c>
      <c r="AO2299" s="260" t="e">
        <f t="shared" si="291"/>
        <v>#VALUE!</v>
      </c>
    </row>
    <row r="2300" spans="1:41">
      <c r="A2300" s="264" t="e">
        <f t="shared" si="293"/>
        <v>#VALUE!</v>
      </c>
      <c r="B2300" s="243">
        <v>2297</v>
      </c>
      <c r="C2300" s="244"/>
      <c r="D2300" s="259" t="str">
        <f t="shared" si="286"/>
        <v/>
      </c>
      <c r="E2300" s="236"/>
      <c r="F2300" s="236"/>
      <c r="G2300" s="244"/>
      <c r="H2300" s="259" t="str">
        <f t="shared" si="287"/>
        <v/>
      </c>
      <c r="I2300" s="236"/>
      <c r="J2300" s="236"/>
      <c r="K2300" s="236"/>
      <c r="L2300" s="236"/>
      <c r="M2300" s="311">
        <f t="shared" si="288"/>
        <v>0</v>
      </c>
      <c r="N2300" s="236"/>
      <c r="O2300" s="236"/>
      <c r="P2300" s="236"/>
      <c r="Q2300" s="236"/>
      <c r="R2300" s="236"/>
      <c r="S2300" s="236"/>
      <c r="T2300" s="236"/>
      <c r="U2300" s="236"/>
      <c r="V2300" s="236"/>
      <c r="W2300" s="236"/>
      <c r="X2300" s="236"/>
      <c r="Y2300" s="236"/>
      <c r="Z2300" s="236"/>
      <c r="AA2300" s="236"/>
      <c r="AB2300" s="236"/>
      <c r="AC2300" s="236"/>
      <c r="AD2300" s="236"/>
      <c r="AE2300" s="236"/>
      <c r="AF2300" s="236"/>
      <c r="AG2300" s="236"/>
      <c r="AH2300" s="236"/>
      <c r="AI2300" s="236"/>
      <c r="AJ2300" s="236"/>
      <c r="AK2300" s="236"/>
      <c r="AL2300" s="260" t="str">
        <f t="shared" si="290"/>
        <v>нет</v>
      </c>
      <c r="AM2300" s="260" t="str">
        <f t="shared" si="292"/>
        <v>нет</v>
      </c>
      <c r="AN2300" s="260">
        <f t="shared" si="289"/>
        <v>0</v>
      </c>
      <c r="AO2300" s="260" t="e">
        <f t="shared" si="291"/>
        <v>#VALUE!</v>
      </c>
    </row>
    <row r="2301" spans="1:41">
      <c r="A2301" s="264" t="e">
        <f t="shared" si="293"/>
        <v>#VALUE!</v>
      </c>
      <c r="B2301" s="243">
        <v>2298</v>
      </c>
      <c r="C2301" s="244"/>
      <c r="D2301" s="259" t="str">
        <f t="shared" si="286"/>
        <v/>
      </c>
      <c r="E2301" s="236"/>
      <c r="F2301" s="236"/>
      <c r="G2301" s="244"/>
      <c r="H2301" s="259" t="str">
        <f t="shared" si="287"/>
        <v/>
      </c>
      <c r="I2301" s="236"/>
      <c r="J2301" s="236"/>
      <c r="K2301" s="236"/>
      <c r="L2301" s="236"/>
      <c r="M2301" s="311">
        <f t="shared" si="288"/>
        <v>0</v>
      </c>
      <c r="N2301" s="236"/>
      <c r="O2301" s="236"/>
      <c r="P2301" s="236"/>
      <c r="Q2301" s="236"/>
      <c r="R2301" s="236"/>
      <c r="S2301" s="236"/>
      <c r="T2301" s="236"/>
      <c r="U2301" s="236"/>
      <c r="V2301" s="236"/>
      <c r="W2301" s="236"/>
      <c r="X2301" s="236"/>
      <c r="Y2301" s="236"/>
      <c r="Z2301" s="236"/>
      <c r="AA2301" s="236"/>
      <c r="AB2301" s="236"/>
      <c r="AC2301" s="236"/>
      <c r="AD2301" s="236"/>
      <c r="AE2301" s="236"/>
      <c r="AF2301" s="236"/>
      <c r="AG2301" s="236"/>
      <c r="AH2301" s="236"/>
      <c r="AI2301" s="236"/>
      <c r="AJ2301" s="236"/>
      <c r="AK2301" s="236"/>
      <c r="AL2301" s="260" t="str">
        <f t="shared" si="290"/>
        <v>нет</v>
      </c>
      <c r="AM2301" s="260" t="str">
        <f t="shared" si="292"/>
        <v>нет</v>
      </c>
      <c r="AN2301" s="260">
        <f t="shared" si="289"/>
        <v>0</v>
      </c>
      <c r="AO2301" s="260" t="e">
        <f t="shared" si="291"/>
        <v>#VALUE!</v>
      </c>
    </row>
    <row r="2302" spans="1:41">
      <c r="A2302" s="264" t="e">
        <f t="shared" si="293"/>
        <v>#VALUE!</v>
      </c>
      <c r="B2302" s="243">
        <v>2299</v>
      </c>
      <c r="C2302" s="244"/>
      <c r="D2302" s="259" t="str">
        <f t="shared" si="286"/>
        <v/>
      </c>
      <c r="E2302" s="236"/>
      <c r="F2302" s="236"/>
      <c r="G2302" s="244"/>
      <c r="H2302" s="259" t="str">
        <f t="shared" si="287"/>
        <v/>
      </c>
      <c r="I2302" s="236"/>
      <c r="J2302" s="236"/>
      <c r="K2302" s="236"/>
      <c r="L2302" s="236"/>
      <c r="M2302" s="311">
        <f t="shared" si="288"/>
        <v>0</v>
      </c>
      <c r="N2302" s="236"/>
      <c r="O2302" s="236"/>
      <c r="P2302" s="236"/>
      <c r="Q2302" s="236"/>
      <c r="R2302" s="236"/>
      <c r="S2302" s="236"/>
      <c r="T2302" s="236"/>
      <c r="U2302" s="236"/>
      <c r="V2302" s="236"/>
      <c r="W2302" s="236"/>
      <c r="X2302" s="236"/>
      <c r="Y2302" s="236"/>
      <c r="Z2302" s="236"/>
      <c r="AA2302" s="236"/>
      <c r="AB2302" s="236"/>
      <c r="AC2302" s="236"/>
      <c r="AD2302" s="236"/>
      <c r="AE2302" s="236"/>
      <c r="AF2302" s="236"/>
      <c r="AG2302" s="236"/>
      <c r="AH2302" s="236"/>
      <c r="AI2302" s="236"/>
      <c r="AJ2302" s="236"/>
      <c r="AK2302" s="236"/>
      <c r="AL2302" s="260" t="str">
        <f t="shared" si="290"/>
        <v>нет</v>
      </c>
      <c r="AM2302" s="260" t="str">
        <f t="shared" si="292"/>
        <v>нет</v>
      </c>
      <c r="AN2302" s="260">
        <f t="shared" si="289"/>
        <v>0</v>
      </c>
      <c r="AO2302" s="260" t="e">
        <f t="shared" si="291"/>
        <v>#VALUE!</v>
      </c>
    </row>
    <row r="2303" spans="1:41">
      <c r="A2303" s="264" t="e">
        <f t="shared" si="293"/>
        <v>#VALUE!</v>
      </c>
      <c r="B2303" s="243">
        <v>2300</v>
      </c>
      <c r="C2303" s="244"/>
      <c r="D2303" s="259" t="str">
        <f t="shared" ref="D2303:D2335" si="294">IFERROR(VLOOKUP(C2303,msu,2,0),"")</f>
        <v/>
      </c>
      <c r="E2303" s="236"/>
      <c r="F2303" s="236"/>
      <c r="G2303" s="244"/>
      <c r="H2303" s="259" t="str">
        <f t="shared" ref="H2303:H2335" si="295">IFERROR(VLOOKUP(G2303,oo,2,0),"")</f>
        <v/>
      </c>
      <c r="I2303" s="236"/>
      <c r="J2303" s="236"/>
      <c r="K2303" s="236"/>
      <c r="L2303" s="236"/>
      <c r="M2303" s="311">
        <f t="shared" ref="M2303:M2335" si="296">COUNTA(N2303:AK2303)</f>
        <v>0</v>
      </c>
      <c r="N2303" s="236"/>
      <c r="O2303" s="236"/>
      <c r="P2303" s="236"/>
      <c r="Q2303" s="236"/>
      <c r="R2303" s="236"/>
      <c r="S2303" s="236"/>
      <c r="T2303" s="236"/>
      <c r="U2303" s="236"/>
      <c r="V2303" s="236"/>
      <c r="W2303" s="236"/>
      <c r="X2303" s="236"/>
      <c r="Y2303" s="236"/>
      <c r="Z2303" s="236"/>
      <c r="AA2303" s="236"/>
      <c r="AB2303" s="236"/>
      <c r="AC2303" s="236"/>
      <c r="AD2303" s="236"/>
      <c r="AE2303" s="236"/>
      <c r="AF2303" s="236"/>
      <c r="AG2303" s="236"/>
      <c r="AH2303" s="236"/>
      <c r="AI2303" s="236"/>
      <c r="AJ2303" s="236"/>
      <c r="AK2303" s="236"/>
      <c r="AL2303" s="260" t="str">
        <f t="shared" si="290"/>
        <v>нет</v>
      </c>
      <c r="AM2303" s="260" t="str">
        <f t="shared" si="292"/>
        <v>нет</v>
      </c>
      <c r="AN2303" s="260">
        <f t="shared" ref="AN2303:AN2335" si="297">COUNTIF(N2303:AK2303,"призер")+COUNTIF(N2303:AK2303,"победитель")</f>
        <v>0</v>
      </c>
      <c r="AO2303" s="260" t="e">
        <f t="shared" si="291"/>
        <v>#VALUE!</v>
      </c>
    </row>
    <row r="2304" spans="1:41">
      <c r="A2304" s="264" t="e">
        <f t="shared" si="293"/>
        <v>#VALUE!</v>
      </c>
      <c r="B2304" s="243">
        <v>2301</v>
      </c>
      <c r="C2304" s="244"/>
      <c r="D2304" s="259" t="str">
        <f t="shared" si="294"/>
        <v/>
      </c>
      <c r="E2304" s="236"/>
      <c r="F2304" s="236"/>
      <c r="G2304" s="244"/>
      <c r="H2304" s="259" t="str">
        <f t="shared" si="295"/>
        <v/>
      </c>
      <c r="I2304" s="236"/>
      <c r="J2304" s="236"/>
      <c r="K2304" s="236"/>
      <c r="L2304" s="236"/>
      <c r="M2304" s="311">
        <f t="shared" si="296"/>
        <v>0</v>
      </c>
      <c r="N2304" s="236"/>
      <c r="O2304" s="236"/>
      <c r="P2304" s="236"/>
      <c r="Q2304" s="236"/>
      <c r="R2304" s="236"/>
      <c r="S2304" s="236"/>
      <c r="T2304" s="236"/>
      <c r="U2304" s="236"/>
      <c r="V2304" s="236"/>
      <c r="W2304" s="236"/>
      <c r="X2304" s="236"/>
      <c r="Y2304" s="236"/>
      <c r="Z2304" s="236"/>
      <c r="AA2304" s="236"/>
      <c r="AB2304" s="236"/>
      <c r="AC2304" s="236"/>
      <c r="AD2304" s="236"/>
      <c r="AE2304" s="236"/>
      <c r="AF2304" s="236"/>
      <c r="AG2304" s="236"/>
      <c r="AH2304" s="236"/>
      <c r="AI2304" s="236"/>
      <c r="AJ2304" s="236"/>
      <c r="AK2304" s="236"/>
      <c r="AL2304" s="260" t="str">
        <f t="shared" si="290"/>
        <v>нет</v>
      </c>
      <c r="AM2304" s="260" t="str">
        <f t="shared" si="292"/>
        <v>нет</v>
      </c>
      <c r="AN2304" s="260">
        <f t="shared" si="297"/>
        <v>0</v>
      </c>
      <c r="AO2304" s="260" t="e">
        <f t="shared" si="291"/>
        <v>#VALUE!</v>
      </c>
    </row>
    <row r="2305" spans="1:41">
      <c r="A2305" s="264" t="e">
        <f t="shared" si="293"/>
        <v>#VALUE!</v>
      </c>
      <c r="B2305" s="243">
        <v>2302</v>
      </c>
      <c r="C2305" s="244"/>
      <c r="D2305" s="259" t="str">
        <f t="shared" si="294"/>
        <v/>
      </c>
      <c r="E2305" s="236"/>
      <c r="F2305" s="236"/>
      <c r="G2305" s="244"/>
      <c r="H2305" s="259" t="str">
        <f t="shared" si="295"/>
        <v/>
      </c>
      <c r="I2305" s="236"/>
      <c r="J2305" s="236"/>
      <c r="K2305" s="236"/>
      <c r="L2305" s="236"/>
      <c r="M2305" s="311">
        <f t="shared" si="296"/>
        <v>0</v>
      </c>
      <c r="N2305" s="236"/>
      <c r="O2305" s="236"/>
      <c r="P2305" s="236"/>
      <c r="Q2305" s="236"/>
      <c r="R2305" s="236"/>
      <c r="S2305" s="236"/>
      <c r="T2305" s="236"/>
      <c r="U2305" s="236"/>
      <c r="V2305" s="236"/>
      <c r="W2305" s="236"/>
      <c r="X2305" s="236"/>
      <c r="Y2305" s="236"/>
      <c r="Z2305" s="236"/>
      <c r="AA2305" s="236"/>
      <c r="AB2305" s="236"/>
      <c r="AC2305" s="236"/>
      <c r="AD2305" s="236"/>
      <c r="AE2305" s="236"/>
      <c r="AF2305" s="236"/>
      <c r="AG2305" s="236"/>
      <c r="AH2305" s="236"/>
      <c r="AI2305" s="236"/>
      <c r="AJ2305" s="236"/>
      <c r="AK2305" s="236"/>
      <c r="AL2305" s="260" t="str">
        <f t="shared" si="290"/>
        <v>нет</v>
      </c>
      <c r="AM2305" s="260" t="str">
        <f t="shared" si="292"/>
        <v>нет</v>
      </c>
      <c r="AN2305" s="260">
        <f t="shared" si="297"/>
        <v>0</v>
      </c>
      <c r="AO2305" s="260" t="e">
        <f t="shared" si="291"/>
        <v>#VALUE!</v>
      </c>
    </row>
    <row r="2306" spans="1:41">
      <c r="A2306" s="264" t="e">
        <f t="shared" si="293"/>
        <v>#VALUE!</v>
      </c>
      <c r="B2306" s="243">
        <v>2303</v>
      </c>
      <c r="C2306" s="244"/>
      <c r="D2306" s="259" t="str">
        <f t="shared" si="294"/>
        <v/>
      </c>
      <c r="E2306" s="236"/>
      <c r="F2306" s="236"/>
      <c r="G2306" s="244"/>
      <c r="H2306" s="259" t="str">
        <f t="shared" si="295"/>
        <v/>
      </c>
      <c r="I2306" s="236"/>
      <c r="J2306" s="236"/>
      <c r="K2306" s="236"/>
      <c r="L2306" s="236"/>
      <c r="M2306" s="311">
        <f t="shared" si="296"/>
        <v>0</v>
      </c>
      <c r="N2306" s="236"/>
      <c r="O2306" s="236"/>
      <c r="P2306" s="236"/>
      <c r="Q2306" s="236"/>
      <c r="R2306" s="236"/>
      <c r="S2306" s="236"/>
      <c r="T2306" s="236"/>
      <c r="U2306" s="236"/>
      <c r="V2306" s="236"/>
      <c r="W2306" s="236"/>
      <c r="X2306" s="236"/>
      <c r="Y2306" s="236"/>
      <c r="Z2306" s="236"/>
      <c r="AA2306" s="236"/>
      <c r="AB2306" s="236"/>
      <c r="AC2306" s="236"/>
      <c r="AD2306" s="236"/>
      <c r="AE2306" s="236"/>
      <c r="AF2306" s="236"/>
      <c r="AG2306" s="236"/>
      <c r="AH2306" s="236"/>
      <c r="AI2306" s="236"/>
      <c r="AJ2306" s="236"/>
      <c r="AK2306" s="236"/>
      <c r="AL2306" s="260" t="str">
        <f t="shared" si="290"/>
        <v>нет</v>
      </c>
      <c r="AM2306" s="260" t="str">
        <f t="shared" si="292"/>
        <v>нет</v>
      </c>
      <c r="AN2306" s="260">
        <f t="shared" si="297"/>
        <v>0</v>
      </c>
      <c r="AO2306" s="260" t="e">
        <f t="shared" si="291"/>
        <v>#VALUE!</v>
      </c>
    </row>
    <row r="2307" spans="1:41">
      <c r="A2307" s="264" t="e">
        <f t="shared" si="293"/>
        <v>#VALUE!</v>
      </c>
      <c r="B2307" s="243">
        <v>2304</v>
      </c>
      <c r="C2307" s="244"/>
      <c r="D2307" s="259" t="str">
        <f t="shared" si="294"/>
        <v/>
      </c>
      <c r="E2307" s="236"/>
      <c r="F2307" s="236"/>
      <c r="G2307" s="244"/>
      <c r="H2307" s="259" t="str">
        <f t="shared" si="295"/>
        <v/>
      </c>
      <c r="I2307" s="236"/>
      <c r="J2307" s="236"/>
      <c r="K2307" s="236"/>
      <c r="L2307" s="236"/>
      <c r="M2307" s="311">
        <f t="shared" si="296"/>
        <v>0</v>
      </c>
      <c r="N2307" s="236"/>
      <c r="O2307" s="236"/>
      <c r="P2307" s="236"/>
      <c r="Q2307" s="236"/>
      <c r="R2307" s="236"/>
      <c r="S2307" s="236"/>
      <c r="T2307" s="236"/>
      <c r="U2307" s="236"/>
      <c r="V2307" s="236"/>
      <c r="W2307" s="236"/>
      <c r="X2307" s="236"/>
      <c r="Y2307" s="236"/>
      <c r="Z2307" s="236"/>
      <c r="AA2307" s="236"/>
      <c r="AB2307" s="236"/>
      <c r="AC2307" s="236"/>
      <c r="AD2307" s="236"/>
      <c r="AE2307" s="236"/>
      <c r="AF2307" s="236"/>
      <c r="AG2307" s="236"/>
      <c r="AH2307" s="236"/>
      <c r="AI2307" s="236"/>
      <c r="AJ2307" s="236"/>
      <c r="AK2307" s="236"/>
      <c r="AL2307" s="260" t="str">
        <f t="shared" si="290"/>
        <v>нет</v>
      </c>
      <c r="AM2307" s="260" t="str">
        <f t="shared" si="292"/>
        <v>нет</v>
      </c>
      <c r="AN2307" s="260">
        <f t="shared" si="297"/>
        <v>0</v>
      </c>
      <c r="AO2307" s="260" t="e">
        <f t="shared" si="291"/>
        <v>#VALUE!</v>
      </c>
    </row>
    <row r="2308" spans="1:41">
      <c r="A2308" s="264" t="e">
        <f t="shared" si="293"/>
        <v>#VALUE!</v>
      </c>
      <c r="B2308" s="243">
        <v>2305</v>
      </c>
      <c r="C2308" s="244"/>
      <c r="D2308" s="259" t="str">
        <f t="shared" si="294"/>
        <v/>
      </c>
      <c r="E2308" s="236"/>
      <c r="F2308" s="236"/>
      <c r="G2308" s="244"/>
      <c r="H2308" s="259" t="str">
        <f t="shared" si="295"/>
        <v/>
      </c>
      <c r="I2308" s="236"/>
      <c r="J2308" s="236"/>
      <c r="K2308" s="236"/>
      <c r="L2308" s="236"/>
      <c r="M2308" s="311">
        <f t="shared" si="296"/>
        <v>0</v>
      </c>
      <c r="N2308" s="236"/>
      <c r="O2308" s="236"/>
      <c r="P2308" s="236"/>
      <c r="Q2308" s="236"/>
      <c r="R2308" s="236"/>
      <c r="S2308" s="236"/>
      <c r="T2308" s="236"/>
      <c r="U2308" s="236"/>
      <c r="V2308" s="236"/>
      <c r="W2308" s="236"/>
      <c r="X2308" s="236"/>
      <c r="Y2308" s="236"/>
      <c r="Z2308" s="236"/>
      <c r="AA2308" s="236"/>
      <c r="AB2308" s="236"/>
      <c r="AC2308" s="236"/>
      <c r="AD2308" s="236"/>
      <c r="AE2308" s="236"/>
      <c r="AF2308" s="236"/>
      <c r="AG2308" s="236"/>
      <c r="AH2308" s="236"/>
      <c r="AI2308" s="236"/>
      <c r="AJ2308" s="236"/>
      <c r="AK2308" s="236"/>
      <c r="AL2308" s="260" t="str">
        <f t="shared" si="290"/>
        <v>нет</v>
      </c>
      <c r="AM2308" s="260" t="str">
        <f t="shared" si="292"/>
        <v>нет</v>
      </c>
      <c r="AN2308" s="260">
        <f t="shared" si="297"/>
        <v>0</v>
      </c>
      <c r="AO2308" s="260" t="e">
        <f t="shared" si="291"/>
        <v>#VALUE!</v>
      </c>
    </row>
    <row r="2309" spans="1:41">
      <c r="A2309" s="264" t="e">
        <f t="shared" si="293"/>
        <v>#VALUE!</v>
      </c>
      <c r="B2309" s="243">
        <v>2306</v>
      </c>
      <c r="C2309" s="244"/>
      <c r="D2309" s="259" t="str">
        <f t="shared" si="294"/>
        <v/>
      </c>
      <c r="E2309" s="236"/>
      <c r="F2309" s="236"/>
      <c r="G2309" s="244"/>
      <c r="H2309" s="259" t="str">
        <f t="shared" si="295"/>
        <v/>
      </c>
      <c r="I2309" s="236"/>
      <c r="J2309" s="236"/>
      <c r="K2309" s="236"/>
      <c r="L2309" s="236"/>
      <c r="M2309" s="311">
        <f t="shared" si="296"/>
        <v>0</v>
      </c>
      <c r="N2309" s="236"/>
      <c r="O2309" s="236"/>
      <c r="P2309" s="236"/>
      <c r="Q2309" s="236"/>
      <c r="R2309" s="236"/>
      <c r="S2309" s="236"/>
      <c r="T2309" s="236"/>
      <c r="U2309" s="236"/>
      <c r="V2309" s="236"/>
      <c r="W2309" s="236"/>
      <c r="X2309" s="236"/>
      <c r="Y2309" s="236"/>
      <c r="Z2309" s="236"/>
      <c r="AA2309" s="236"/>
      <c r="AB2309" s="236"/>
      <c r="AC2309" s="236"/>
      <c r="AD2309" s="236"/>
      <c r="AE2309" s="236"/>
      <c r="AF2309" s="236"/>
      <c r="AG2309" s="236"/>
      <c r="AH2309" s="236"/>
      <c r="AI2309" s="236"/>
      <c r="AJ2309" s="236"/>
      <c r="AK2309" s="236"/>
      <c r="AL2309" s="260" t="str">
        <f t="shared" ref="AL2309:AL2335" si="298">IF($I2309&lt;5,"нет",IF($I2309&gt;9,"нет","да"))</f>
        <v>нет</v>
      </c>
      <c r="AM2309" s="260" t="str">
        <f t="shared" si="292"/>
        <v>нет</v>
      </c>
      <c r="AN2309" s="260">
        <f t="shared" si="297"/>
        <v>0</v>
      </c>
      <c r="AO2309" s="260" t="e">
        <f t="shared" ref="AO2309:AO2335" si="299">IF(LEN(G2309)=5,LEFT(G2309,1)+100,LEFT(G2309,2)+100)</f>
        <v>#VALUE!</v>
      </c>
    </row>
    <row r="2310" spans="1:41">
      <c r="A2310" s="264" t="e">
        <f t="shared" si="293"/>
        <v>#VALUE!</v>
      </c>
      <c r="B2310" s="243">
        <v>2307</v>
      </c>
      <c r="C2310" s="244"/>
      <c r="D2310" s="259" t="str">
        <f t="shared" si="294"/>
        <v/>
      </c>
      <c r="E2310" s="236"/>
      <c r="F2310" s="236"/>
      <c r="G2310" s="244"/>
      <c r="H2310" s="259" t="str">
        <f t="shared" si="295"/>
        <v/>
      </c>
      <c r="I2310" s="236"/>
      <c r="J2310" s="236"/>
      <c r="K2310" s="236"/>
      <c r="L2310" s="236"/>
      <c r="M2310" s="311">
        <f t="shared" si="296"/>
        <v>0</v>
      </c>
      <c r="N2310" s="236"/>
      <c r="O2310" s="236"/>
      <c r="P2310" s="236"/>
      <c r="Q2310" s="236"/>
      <c r="R2310" s="236"/>
      <c r="S2310" s="236"/>
      <c r="T2310" s="236"/>
      <c r="U2310" s="236"/>
      <c r="V2310" s="236"/>
      <c r="W2310" s="236"/>
      <c r="X2310" s="236"/>
      <c r="Y2310" s="236"/>
      <c r="Z2310" s="236"/>
      <c r="AA2310" s="236"/>
      <c r="AB2310" s="236"/>
      <c r="AC2310" s="236"/>
      <c r="AD2310" s="236"/>
      <c r="AE2310" s="236"/>
      <c r="AF2310" s="236"/>
      <c r="AG2310" s="236"/>
      <c r="AH2310" s="236"/>
      <c r="AI2310" s="236"/>
      <c r="AJ2310" s="236"/>
      <c r="AK2310" s="236"/>
      <c r="AL2310" s="260" t="str">
        <f t="shared" si="298"/>
        <v>нет</v>
      </c>
      <c r="AM2310" s="260" t="str">
        <f t="shared" ref="AM2310:AM2335" si="300">IF($I2310&lt;=9,"нет","да")</f>
        <v>нет</v>
      </c>
      <c r="AN2310" s="260">
        <f t="shared" si="297"/>
        <v>0</v>
      </c>
      <c r="AO2310" s="260" t="e">
        <f t="shared" si="299"/>
        <v>#VALUE!</v>
      </c>
    </row>
    <row r="2311" spans="1:41">
      <c r="A2311" s="264" t="e">
        <f t="shared" si="293"/>
        <v>#VALUE!</v>
      </c>
      <c r="B2311" s="243">
        <v>2308</v>
      </c>
      <c r="C2311" s="244"/>
      <c r="D2311" s="259" t="str">
        <f t="shared" si="294"/>
        <v/>
      </c>
      <c r="E2311" s="236"/>
      <c r="F2311" s="236"/>
      <c r="G2311" s="244"/>
      <c r="H2311" s="259" t="str">
        <f t="shared" si="295"/>
        <v/>
      </c>
      <c r="I2311" s="236"/>
      <c r="J2311" s="236"/>
      <c r="K2311" s="236"/>
      <c r="L2311" s="236"/>
      <c r="M2311" s="311">
        <f t="shared" si="296"/>
        <v>0</v>
      </c>
      <c r="N2311" s="236"/>
      <c r="O2311" s="236"/>
      <c r="P2311" s="236"/>
      <c r="Q2311" s="236"/>
      <c r="R2311" s="236"/>
      <c r="S2311" s="236"/>
      <c r="T2311" s="236"/>
      <c r="U2311" s="236"/>
      <c r="V2311" s="236"/>
      <c r="W2311" s="236"/>
      <c r="X2311" s="236"/>
      <c r="Y2311" s="236"/>
      <c r="Z2311" s="236"/>
      <c r="AA2311" s="236"/>
      <c r="AB2311" s="236"/>
      <c r="AC2311" s="236"/>
      <c r="AD2311" s="236"/>
      <c r="AE2311" s="236"/>
      <c r="AF2311" s="236"/>
      <c r="AG2311" s="236"/>
      <c r="AH2311" s="236"/>
      <c r="AI2311" s="236"/>
      <c r="AJ2311" s="236"/>
      <c r="AK2311" s="236"/>
      <c r="AL2311" s="260" t="str">
        <f t="shared" si="298"/>
        <v>нет</v>
      </c>
      <c r="AM2311" s="260" t="str">
        <f t="shared" si="300"/>
        <v>нет</v>
      </c>
      <c r="AN2311" s="260">
        <f t="shared" si="297"/>
        <v>0</v>
      </c>
      <c r="AO2311" s="260" t="e">
        <f t="shared" si="299"/>
        <v>#VALUE!</v>
      </c>
    </row>
    <row r="2312" spans="1:41">
      <c r="A2312" s="264" t="e">
        <f t="shared" ref="A2312:A2335" si="301">IF($AO2312=$C2312, "Код_ОО+МСУ_верно", "Требуется проверка кода ОО или МСУ, кроме 101, 102,103")</f>
        <v>#VALUE!</v>
      </c>
      <c r="B2312" s="243">
        <v>2309</v>
      </c>
      <c r="C2312" s="244"/>
      <c r="D2312" s="259" t="str">
        <f t="shared" si="294"/>
        <v/>
      </c>
      <c r="E2312" s="236"/>
      <c r="F2312" s="236"/>
      <c r="G2312" s="244"/>
      <c r="H2312" s="259" t="str">
        <f t="shared" si="295"/>
        <v/>
      </c>
      <c r="I2312" s="236"/>
      <c r="J2312" s="236"/>
      <c r="K2312" s="236"/>
      <c r="L2312" s="236"/>
      <c r="M2312" s="311">
        <f t="shared" si="296"/>
        <v>0</v>
      </c>
      <c r="N2312" s="236"/>
      <c r="O2312" s="236"/>
      <c r="P2312" s="236"/>
      <c r="Q2312" s="236"/>
      <c r="R2312" s="236"/>
      <c r="S2312" s="236"/>
      <c r="T2312" s="236"/>
      <c r="U2312" s="236"/>
      <c r="V2312" s="236"/>
      <c r="W2312" s="236"/>
      <c r="X2312" s="236"/>
      <c r="Y2312" s="236"/>
      <c r="Z2312" s="236"/>
      <c r="AA2312" s="236"/>
      <c r="AB2312" s="236"/>
      <c r="AC2312" s="236"/>
      <c r="AD2312" s="236"/>
      <c r="AE2312" s="236"/>
      <c r="AF2312" s="236"/>
      <c r="AG2312" s="236"/>
      <c r="AH2312" s="236"/>
      <c r="AI2312" s="236"/>
      <c r="AJ2312" s="236"/>
      <c r="AK2312" s="236"/>
      <c r="AL2312" s="260" t="str">
        <f t="shared" si="298"/>
        <v>нет</v>
      </c>
      <c r="AM2312" s="260" t="str">
        <f t="shared" si="300"/>
        <v>нет</v>
      </c>
      <c r="AN2312" s="260">
        <f t="shared" si="297"/>
        <v>0</v>
      </c>
      <c r="AO2312" s="260" t="e">
        <f t="shared" si="299"/>
        <v>#VALUE!</v>
      </c>
    </row>
    <row r="2313" spans="1:41">
      <c r="A2313" s="264" t="e">
        <f t="shared" si="301"/>
        <v>#VALUE!</v>
      </c>
      <c r="B2313" s="243">
        <v>2310</v>
      </c>
      <c r="C2313" s="244"/>
      <c r="D2313" s="259" t="str">
        <f t="shared" si="294"/>
        <v/>
      </c>
      <c r="E2313" s="236"/>
      <c r="F2313" s="236"/>
      <c r="G2313" s="244"/>
      <c r="H2313" s="259" t="str">
        <f t="shared" si="295"/>
        <v/>
      </c>
      <c r="I2313" s="236"/>
      <c r="J2313" s="236"/>
      <c r="K2313" s="236"/>
      <c r="L2313" s="236"/>
      <c r="M2313" s="311">
        <f t="shared" si="296"/>
        <v>0</v>
      </c>
      <c r="N2313" s="236"/>
      <c r="O2313" s="236"/>
      <c r="P2313" s="236"/>
      <c r="Q2313" s="236"/>
      <c r="R2313" s="236"/>
      <c r="S2313" s="236"/>
      <c r="T2313" s="236"/>
      <c r="U2313" s="236"/>
      <c r="V2313" s="236"/>
      <c r="W2313" s="236"/>
      <c r="X2313" s="236"/>
      <c r="Y2313" s="236"/>
      <c r="Z2313" s="236"/>
      <c r="AA2313" s="236"/>
      <c r="AB2313" s="236"/>
      <c r="AC2313" s="236"/>
      <c r="AD2313" s="236"/>
      <c r="AE2313" s="236"/>
      <c r="AF2313" s="236"/>
      <c r="AG2313" s="236"/>
      <c r="AH2313" s="236"/>
      <c r="AI2313" s="236"/>
      <c r="AJ2313" s="236"/>
      <c r="AK2313" s="236"/>
      <c r="AL2313" s="260" t="str">
        <f t="shared" si="298"/>
        <v>нет</v>
      </c>
      <c r="AM2313" s="260" t="str">
        <f t="shared" si="300"/>
        <v>нет</v>
      </c>
      <c r="AN2313" s="260">
        <f t="shared" si="297"/>
        <v>0</v>
      </c>
      <c r="AO2313" s="260" t="e">
        <f t="shared" si="299"/>
        <v>#VALUE!</v>
      </c>
    </row>
    <row r="2314" spans="1:41">
      <c r="A2314" s="264" t="e">
        <f t="shared" si="301"/>
        <v>#VALUE!</v>
      </c>
      <c r="B2314" s="243">
        <v>2311</v>
      </c>
      <c r="C2314" s="244"/>
      <c r="D2314" s="259" t="str">
        <f t="shared" si="294"/>
        <v/>
      </c>
      <c r="E2314" s="236"/>
      <c r="F2314" s="236"/>
      <c r="G2314" s="244"/>
      <c r="H2314" s="259" t="str">
        <f t="shared" si="295"/>
        <v/>
      </c>
      <c r="I2314" s="236"/>
      <c r="J2314" s="236"/>
      <c r="K2314" s="236"/>
      <c r="L2314" s="236"/>
      <c r="M2314" s="311">
        <f t="shared" si="296"/>
        <v>0</v>
      </c>
      <c r="N2314" s="236"/>
      <c r="O2314" s="236"/>
      <c r="P2314" s="236"/>
      <c r="Q2314" s="236"/>
      <c r="R2314" s="236"/>
      <c r="S2314" s="236"/>
      <c r="T2314" s="236"/>
      <c r="U2314" s="236"/>
      <c r="V2314" s="236"/>
      <c r="W2314" s="236"/>
      <c r="X2314" s="236"/>
      <c r="Y2314" s="236"/>
      <c r="Z2314" s="236"/>
      <c r="AA2314" s="236"/>
      <c r="AB2314" s="236"/>
      <c r="AC2314" s="236"/>
      <c r="AD2314" s="236"/>
      <c r="AE2314" s="236"/>
      <c r="AF2314" s="236"/>
      <c r="AG2314" s="236"/>
      <c r="AH2314" s="236"/>
      <c r="AI2314" s="236"/>
      <c r="AJ2314" s="236"/>
      <c r="AK2314" s="236"/>
      <c r="AL2314" s="260" t="str">
        <f t="shared" si="298"/>
        <v>нет</v>
      </c>
      <c r="AM2314" s="260" t="str">
        <f t="shared" si="300"/>
        <v>нет</v>
      </c>
      <c r="AN2314" s="260">
        <f t="shared" si="297"/>
        <v>0</v>
      </c>
      <c r="AO2314" s="260" t="e">
        <f t="shared" si="299"/>
        <v>#VALUE!</v>
      </c>
    </row>
    <row r="2315" spans="1:41">
      <c r="A2315" s="264" t="e">
        <f t="shared" si="301"/>
        <v>#VALUE!</v>
      </c>
      <c r="B2315" s="243">
        <v>2312</v>
      </c>
      <c r="C2315" s="244"/>
      <c r="D2315" s="259" t="str">
        <f t="shared" si="294"/>
        <v/>
      </c>
      <c r="E2315" s="236"/>
      <c r="F2315" s="236"/>
      <c r="G2315" s="244"/>
      <c r="H2315" s="259" t="str">
        <f t="shared" si="295"/>
        <v/>
      </c>
      <c r="I2315" s="236"/>
      <c r="J2315" s="236"/>
      <c r="K2315" s="236"/>
      <c r="L2315" s="236"/>
      <c r="M2315" s="311">
        <f t="shared" si="296"/>
        <v>0</v>
      </c>
      <c r="N2315" s="236"/>
      <c r="O2315" s="236"/>
      <c r="P2315" s="236"/>
      <c r="Q2315" s="236"/>
      <c r="R2315" s="236"/>
      <c r="S2315" s="236"/>
      <c r="T2315" s="236"/>
      <c r="U2315" s="236"/>
      <c r="V2315" s="236"/>
      <c r="W2315" s="236"/>
      <c r="X2315" s="236"/>
      <c r="Y2315" s="236"/>
      <c r="Z2315" s="236"/>
      <c r="AA2315" s="236"/>
      <c r="AB2315" s="236"/>
      <c r="AC2315" s="236"/>
      <c r="AD2315" s="236"/>
      <c r="AE2315" s="236"/>
      <c r="AF2315" s="236"/>
      <c r="AG2315" s="236"/>
      <c r="AH2315" s="236"/>
      <c r="AI2315" s="236"/>
      <c r="AJ2315" s="236"/>
      <c r="AK2315" s="236"/>
      <c r="AL2315" s="260" t="str">
        <f t="shared" si="298"/>
        <v>нет</v>
      </c>
      <c r="AM2315" s="260" t="str">
        <f t="shared" si="300"/>
        <v>нет</v>
      </c>
      <c r="AN2315" s="260">
        <f t="shared" si="297"/>
        <v>0</v>
      </c>
      <c r="AO2315" s="260" t="e">
        <f t="shared" si="299"/>
        <v>#VALUE!</v>
      </c>
    </row>
    <row r="2316" spans="1:41">
      <c r="A2316" s="264" t="e">
        <f t="shared" si="301"/>
        <v>#VALUE!</v>
      </c>
      <c r="B2316" s="243">
        <v>2313</v>
      </c>
      <c r="C2316" s="244"/>
      <c r="D2316" s="259" t="str">
        <f t="shared" si="294"/>
        <v/>
      </c>
      <c r="E2316" s="236"/>
      <c r="F2316" s="236"/>
      <c r="G2316" s="244"/>
      <c r="H2316" s="259" t="str">
        <f t="shared" si="295"/>
        <v/>
      </c>
      <c r="I2316" s="236"/>
      <c r="J2316" s="236"/>
      <c r="K2316" s="236"/>
      <c r="L2316" s="236"/>
      <c r="M2316" s="311">
        <f t="shared" si="296"/>
        <v>0</v>
      </c>
      <c r="N2316" s="236"/>
      <c r="O2316" s="236"/>
      <c r="P2316" s="236"/>
      <c r="Q2316" s="236"/>
      <c r="R2316" s="236"/>
      <c r="S2316" s="236"/>
      <c r="T2316" s="236"/>
      <c r="U2316" s="236"/>
      <c r="V2316" s="236"/>
      <c r="W2316" s="236"/>
      <c r="X2316" s="236"/>
      <c r="Y2316" s="236"/>
      <c r="Z2316" s="236"/>
      <c r="AA2316" s="236"/>
      <c r="AB2316" s="236"/>
      <c r="AC2316" s="236"/>
      <c r="AD2316" s="236"/>
      <c r="AE2316" s="236"/>
      <c r="AF2316" s="236"/>
      <c r="AG2316" s="236"/>
      <c r="AH2316" s="236"/>
      <c r="AI2316" s="236"/>
      <c r="AJ2316" s="236"/>
      <c r="AK2316" s="236"/>
      <c r="AL2316" s="260" t="str">
        <f t="shared" si="298"/>
        <v>нет</v>
      </c>
      <c r="AM2316" s="260" t="str">
        <f t="shared" si="300"/>
        <v>нет</v>
      </c>
      <c r="AN2316" s="260">
        <f t="shared" si="297"/>
        <v>0</v>
      </c>
      <c r="AO2316" s="260" t="e">
        <f t="shared" si="299"/>
        <v>#VALUE!</v>
      </c>
    </row>
    <row r="2317" spans="1:41">
      <c r="A2317" s="264" t="e">
        <f t="shared" si="301"/>
        <v>#VALUE!</v>
      </c>
      <c r="B2317" s="243">
        <v>2314</v>
      </c>
      <c r="C2317" s="244"/>
      <c r="D2317" s="259" t="str">
        <f t="shared" si="294"/>
        <v/>
      </c>
      <c r="E2317" s="236"/>
      <c r="F2317" s="236"/>
      <c r="G2317" s="244"/>
      <c r="H2317" s="259" t="str">
        <f t="shared" si="295"/>
        <v/>
      </c>
      <c r="I2317" s="236"/>
      <c r="J2317" s="236"/>
      <c r="K2317" s="236"/>
      <c r="L2317" s="236"/>
      <c r="M2317" s="311">
        <f t="shared" si="296"/>
        <v>0</v>
      </c>
      <c r="N2317" s="236"/>
      <c r="O2317" s="236"/>
      <c r="P2317" s="236"/>
      <c r="Q2317" s="236"/>
      <c r="R2317" s="236"/>
      <c r="S2317" s="236"/>
      <c r="T2317" s="236"/>
      <c r="U2317" s="236"/>
      <c r="V2317" s="236"/>
      <c r="W2317" s="236"/>
      <c r="X2317" s="236"/>
      <c r="Y2317" s="236"/>
      <c r="Z2317" s="236"/>
      <c r="AA2317" s="236"/>
      <c r="AB2317" s="236"/>
      <c r="AC2317" s="236"/>
      <c r="AD2317" s="236"/>
      <c r="AE2317" s="236"/>
      <c r="AF2317" s="236"/>
      <c r="AG2317" s="236"/>
      <c r="AH2317" s="236"/>
      <c r="AI2317" s="236"/>
      <c r="AJ2317" s="236"/>
      <c r="AK2317" s="236"/>
      <c r="AL2317" s="260" t="str">
        <f t="shared" si="298"/>
        <v>нет</v>
      </c>
      <c r="AM2317" s="260" t="str">
        <f t="shared" si="300"/>
        <v>нет</v>
      </c>
      <c r="AN2317" s="260">
        <f t="shared" si="297"/>
        <v>0</v>
      </c>
      <c r="AO2317" s="260" t="e">
        <f t="shared" si="299"/>
        <v>#VALUE!</v>
      </c>
    </row>
    <row r="2318" spans="1:41">
      <c r="A2318" s="264" t="e">
        <f t="shared" si="301"/>
        <v>#VALUE!</v>
      </c>
      <c r="B2318" s="243">
        <v>2315</v>
      </c>
      <c r="C2318" s="244"/>
      <c r="D2318" s="259" t="str">
        <f t="shared" si="294"/>
        <v/>
      </c>
      <c r="E2318" s="236"/>
      <c r="F2318" s="236"/>
      <c r="G2318" s="244"/>
      <c r="H2318" s="259" t="str">
        <f t="shared" si="295"/>
        <v/>
      </c>
      <c r="I2318" s="236"/>
      <c r="J2318" s="236"/>
      <c r="K2318" s="236"/>
      <c r="L2318" s="236"/>
      <c r="M2318" s="311">
        <f t="shared" si="296"/>
        <v>0</v>
      </c>
      <c r="N2318" s="236"/>
      <c r="O2318" s="236"/>
      <c r="P2318" s="236"/>
      <c r="Q2318" s="236"/>
      <c r="R2318" s="236"/>
      <c r="S2318" s="236"/>
      <c r="T2318" s="236"/>
      <c r="U2318" s="236"/>
      <c r="V2318" s="236"/>
      <c r="W2318" s="236"/>
      <c r="X2318" s="236"/>
      <c r="Y2318" s="236"/>
      <c r="Z2318" s="236"/>
      <c r="AA2318" s="236"/>
      <c r="AB2318" s="236"/>
      <c r="AC2318" s="236"/>
      <c r="AD2318" s="236"/>
      <c r="AE2318" s="236"/>
      <c r="AF2318" s="236"/>
      <c r="AG2318" s="236"/>
      <c r="AH2318" s="236"/>
      <c r="AI2318" s="236"/>
      <c r="AJ2318" s="236"/>
      <c r="AK2318" s="236"/>
      <c r="AL2318" s="260" t="str">
        <f t="shared" si="298"/>
        <v>нет</v>
      </c>
      <c r="AM2318" s="260" t="str">
        <f t="shared" si="300"/>
        <v>нет</v>
      </c>
      <c r="AN2318" s="260">
        <f t="shared" si="297"/>
        <v>0</v>
      </c>
      <c r="AO2318" s="260" t="e">
        <f t="shared" si="299"/>
        <v>#VALUE!</v>
      </c>
    </row>
    <row r="2319" spans="1:41">
      <c r="A2319" s="264" t="e">
        <f t="shared" si="301"/>
        <v>#VALUE!</v>
      </c>
      <c r="B2319" s="243">
        <v>2316</v>
      </c>
      <c r="C2319" s="244"/>
      <c r="D2319" s="259" t="str">
        <f t="shared" si="294"/>
        <v/>
      </c>
      <c r="E2319" s="236"/>
      <c r="F2319" s="236"/>
      <c r="G2319" s="244"/>
      <c r="H2319" s="259" t="str">
        <f t="shared" si="295"/>
        <v/>
      </c>
      <c r="I2319" s="236"/>
      <c r="J2319" s="236"/>
      <c r="K2319" s="236"/>
      <c r="L2319" s="236"/>
      <c r="M2319" s="311">
        <f t="shared" si="296"/>
        <v>0</v>
      </c>
      <c r="N2319" s="236"/>
      <c r="O2319" s="236"/>
      <c r="P2319" s="236"/>
      <c r="Q2319" s="236"/>
      <c r="R2319" s="236"/>
      <c r="S2319" s="236"/>
      <c r="T2319" s="236"/>
      <c r="U2319" s="236"/>
      <c r="V2319" s="236"/>
      <c r="W2319" s="236"/>
      <c r="X2319" s="236"/>
      <c r="Y2319" s="236"/>
      <c r="Z2319" s="236"/>
      <c r="AA2319" s="236"/>
      <c r="AB2319" s="236"/>
      <c r="AC2319" s="236"/>
      <c r="AD2319" s="236"/>
      <c r="AE2319" s="236"/>
      <c r="AF2319" s="236"/>
      <c r="AG2319" s="236"/>
      <c r="AH2319" s="236"/>
      <c r="AI2319" s="236"/>
      <c r="AJ2319" s="236"/>
      <c r="AK2319" s="236"/>
      <c r="AL2319" s="260" t="str">
        <f t="shared" si="298"/>
        <v>нет</v>
      </c>
      <c r="AM2319" s="260" t="str">
        <f t="shared" si="300"/>
        <v>нет</v>
      </c>
      <c r="AN2319" s="260">
        <f t="shared" si="297"/>
        <v>0</v>
      </c>
      <c r="AO2319" s="260" t="e">
        <f t="shared" si="299"/>
        <v>#VALUE!</v>
      </c>
    </row>
    <row r="2320" spans="1:41">
      <c r="A2320" s="264" t="e">
        <f t="shared" si="301"/>
        <v>#VALUE!</v>
      </c>
      <c r="B2320" s="243">
        <v>2317</v>
      </c>
      <c r="C2320" s="244"/>
      <c r="D2320" s="259" t="str">
        <f t="shared" si="294"/>
        <v/>
      </c>
      <c r="E2320" s="236"/>
      <c r="F2320" s="236"/>
      <c r="G2320" s="244"/>
      <c r="H2320" s="259" t="str">
        <f t="shared" si="295"/>
        <v/>
      </c>
      <c r="I2320" s="236"/>
      <c r="J2320" s="236"/>
      <c r="K2320" s="236"/>
      <c r="L2320" s="236"/>
      <c r="M2320" s="311">
        <f t="shared" si="296"/>
        <v>0</v>
      </c>
      <c r="N2320" s="236"/>
      <c r="O2320" s="236"/>
      <c r="P2320" s="236"/>
      <c r="Q2320" s="236"/>
      <c r="R2320" s="236"/>
      <c r="S2320" s="236"/>
      <c r="T2320" s="236"/>
      <c r="U2320" s="236"/>
      <c r="V2320" s="236"/>
      <c r="W2320" s="236"/>
      <c r="X2320" s="236"/>
      <c r="Y2320" s="236"/>
      <c r="Z2320" s="236"/>
      <c r="AA2320" s="236"/>
      <c r="AB2320" s="236"/>
      <c r="AC2320" s="236"/>
      <c r="AD2320" s="236"/>
      <c r="AE2320" s="236"/>
      <c r="AF2320" s="236"/>
      <c r="AG2320" s="236"/>
      <c r="AH2320" s="236"/>
      <c r="AI2320" s="236"/>
      <c r="AJ2320" s="236"/>
      <c r="AK2320" s="236"/>
      <c r="AL2320" s="260" t="str">
        <f t="shared" si="298"/>
        <v>нет</v>
      </c>
      <c r="AM2320" s="260" t="str">
        <f t="shared" si="300"/>
        <v>нет</v>
      </c>
      <c r="AN2320" s="260">
        <f t="shared" si="297"/>
        <v>0</v>
      </c>
      <c r="AO2320" s="260" t="e">
        <f t="shared" si="299"/>
        <v>#VALUE!</v>
      </c>
    </row>
    <row r="2321" spans="1:41">
      <c r="A2321" s="264" t="e">
        <f t="shared" si="301"/>
        <v>#VALUE!</v>
      </c>
      <c r="B2321" s="243">
        <v>2318</v>
      </c>
      <c r="C2321" s="244"/>
      <c r="D2321" s="259" t="str">
        <f t="shared" si="294"/>
        <v/>
      </c>
      <c r="E2321" s="236"/>
      <c r="F2321" s="236"/>
      <c r="G2321" s="244"/>
      <c r="H2321" s="259" t="str">
        <f t="shared" si="295"/>
        <v/>
      </c>
      <c r="I2321" s="236"/>
      <c r="J2321" s="236"/>
      <c r="K2321" s="236"/>
      <c r="L2321" s="236"/>
      <c r="M2321" s="311">
        <f t="shared" si="296"/>
        <v>0</v>
      </c>
      <c r="N2321" s="236"/>
      <c r="O2321" s="236"/>
      <c r="P2321" s="236"/>
      <c r="Q2321" s="236"/>
      <c r="R2321" s="236"/>
      <c r="S2321" s="236"/>
      <c r="T2321" s="236"/>
      <c r="U2321" s="236"/>
      <c r="V2321" s="236"/>
      <c r="W2321" s="236"/>
      <c r="X2321" s="236"/>
      <c r="Y2321" s="236"/>
      <c r="Z2321" s="236"/>
      <c r="AA2321" s="236"/>
      <c r="AB2321" s="236"/>
      <c r="AC2321" s="236"/>
      <c r="AD2321" s="236"/>
      <c r="AE2321" s="236"/>
      <c r="AF2321" s="236"/>
      <c r="AG2321" s="236"/>
      <c r="AH2321" s="236"/>
      <c r="AI2321" s="236"/>
      <c r="AJ2321" s="236"/>
      <c r="AK2321" s="236"/>
      <c r="AL2321" s="260" t="str">
        <f t="shared" si="298"/>
        <v>нет</v>
      </c>
      <c r="AM2321" s="260" t="str">
        <f t="shared" si="300"/>
        <v>нет</v>
      </c>
      <c r="AN2321" s="260">
        <f t="shared" si="297"/>
        <v>0</v>
      </c>
      <c r="AO2321" s="260" t="e">
        <f t="shared" si="299"/>
        <v>#VALUE!</v>
      </c>
    </row>
    <row r="2322" spans="1:41">
      <c r="A2322" s="264" t="e">
        <f t="shared" si="301"/>
        <v>#VALUE!</v>
      </c>
      <c r="B2322" s="243">
        <v>2319</v>
      </c>
      <c r="C2322" s="244"/>
      <c r="D2322" s="259" t="str">
        <f t="shared" si="294"/>
        <v/>
      </c>
      <c r="E2322" s="236"/>
      <c r="F2322" s="236"/>
      <c r="G2322" s="244"/>
      <c r="H2322" s="259" t="str">
        <f t="shared" si="295"/>
        <v/>
      </c>
      <c r="I2322" s="236"/>
      <c r="J2322" s="236"/>
      <c r="K2322" s="236"/>
      <c r="L2322" s="236"/>
      <c r="M2322" s="311">
        <f t="shared" si="296"/>
        <v>0</v>
      </c>
      <c r="N2322" s="236"/>
      <c r="O2322" s="236"/>
      <c r="P2322" s="236"/>
      <c r="Q2322" s="236"/>
      <c r="R2322" s="236"/>
      <c r="S2322" s="236"/>
      <c r="T2322" s="236"/>
      <c r="U2322" s="236"/>
      <c r="V2322" s="236"/>
      <c r="W2322" s="236"/>
      <c r="X2322" s="236"/>
      <c r="Y2322" s="236"/>
      <c r="Z2322" s="236"/>
      <c r="AA2322" s="236"/>
      <c r="AB2322" s="236"/>
      <c r="AC2322" s="236"/>
      <c r="AD2322" s="236"/>
      <c r="AE2322" s="236"/>
      <c r="AF2322" s="236"/>
      <c r="AG2322" s="236"/>
      <c r="AH2322" s="236"/>
      <c r="AI2322" s="236"/>
      <c r="AJ2322" s="236"/>
      <c r="AK2322" s="236"/>
      <c r="AL2322" s="260" t="str">
        <f t="shared" si="298"/>
        <v>нет</v>
      </c>
      <c r="AM2322" s="260" t="str">
        <f t="shared" si="300"/>
        <v>нет</v>
      </c>
      <c r="AN2322" s="260">
        <f t="shared" si="297"/>
        <v>0</v>
      </c>
      <c r="AO2322" s="260" t="e">
        <f t="shared" si="299"/>
        <v>#VALUE!</v>
      </c>
    </row>
    <row r="2323" spans="1:41">
      <c r="A2323" s="264" t="e">
        <f t="shared" si="301"/>
        <v>#VALUE!</v>
      </c>
      <c r="B2323" s="243">
        <v>2320</v>
      </c>
      <c r="C2323" s="244"/>
      <c r="D2323" s="259" t="str">
        <f t="shared" si="294"/>
        <v/>
      </c>
      <c r="E2323" s="236"/>
      <c r="F2323" s="236"/>
      <c r="G2323" s="244"/>
      <c r="H2323" s="259" t="str">
        <f t="shared" si="295"/>
        <v/>
      </c>
      <c r="I2323" s="236"/>
      <c r="J2323" s="236"/>
      <c r="K2323" s="236"/>
      <c r="L2323" s="236"/>
      <c r="M2323" s="311">
        <f t="shared" si="296"/>
        <v>0</v>
      </c>
      <c r="N2323" s="236"/>
      <c r="O2323" s="236"/>
      <c r="P2323" s="236"/>
      <c r="Q2323" s="236"/>
      <c r="R2323" s="236"/>
      <c r="S2323" s="236"/>
      <c r="T2323" s="236"/>
      <c r="U2323" s="236"/>
      <c r="V2323" s="236"/>
      <c r="W2323" s="236"/>
      <c r="X2323" s="236"/>
      <c r="Y2323" s="236"/>
      <c r="Z2323" s="236"/>
      <c r="AA2323" s="236"/>
      <c r="AB2323" s="236"/>
      <c r="AC2323" s="236"/>
      <c r="AD2323" s="236"/>
      <c r="AE2323" s="236"/>
      <c r="AF2323" s="236"/>
      <c r="AG2323" s="236"/>
      <c r="AH2323" s="236"/>
      <c r="AI2323" s="236"/>
      <c r="AJ2323" s="236"/>
      <c r="AK2323" s="236"/>
      <c r="AL2323" s="260" t="str">
        <f t="shared" si="298"/>
        <v>нет</v>
      </c>
      <c r="AM2323" s="260" t="str">
        <f t="shared" si="300"/>
        <v>нет</v>
      </c>
      <c r="AN2323" s="260">
        <f t="shared" si="297"/>
        <v>0</v>
      </c>
      <c r="AO2323" s="260" t="e">
        <f t="shared" si="299"/>
        <v>#VALUE!</v>
      </c>
    </row>
    <row r="2324" spans="1:41">
      <c r="A2324" s="264" t="e">
        <f t="shared" si="301"/>
        <v>#VALUE!</v>
      </c>
      <c r="B2324" s="243">
        <v>2321</v>
      </c>
      <c r="C2324" s="244"/>
      <c r="D2324" s="259" t="str">
        <f t="shared" si="294"/>
        <v/>
      </c>
      <c r="E2324" s="236"/>
      <c r="F2324" s="236"/>
      <c r="G2324" s="244"/>
      <c r="H2324" s="259" t="str">
        <f t="shared" si="295"/>
        <v/>
      </c>
      <c r="I2324" s="236"/>
      <c r="J2324" s="236"/>
      <c r="K2324" s="236"/>
      <c r="L2324" s="236"/>
      <c r="M2324" s="311">
        <f t="shared" si="296"/>
        <v>0</v>
      </c>
      <c r="N2324" s="236"/>
      <c r="O2324" s="236"/>
      <c r="P2324" s="236"/>
      <c r="Q2324" s="236"/>
      <c r="R2324" s="236"/>
      <c r="S2324" s="236"/>
      <c r="T2324" s="236"/>
      <c r="U2324" s="236"/>
      <c r="V2324" s="236"/>
      <c r="W2324" s="236"/>
      <c r="X2324" s="236"/>
      <c r="Y2324" s="236"/>
      <c r="Z2324" s="236"/>
      <c r="AA2324" s="236"/>
      <c r="AB2324" s="236"/>
      <c r="AC2324" s="236"/>
      <c r="AD2324" s="236"/>
      <c r="AE2324" s="236"/>
      <c r="AF2324" s="236"/>
      <c r="AG2324" s="236"/>
      <c r="AH2324" s="236"/>
      <c r="AI2324" s="236"/>
      <c r="AJ2324" s="236"/>
      <c r="AK2324" s="236"/>
      <c r="AL2324" s="260" t="str">
        <f t="shared" si="298"/>
        <v>нет</v>
      </c>
      <c r="AM2324" s="260" t="str">
        <f t="shared" si="300"/>
        <v>нет</v>
      </c>
      <c r="AN2324" s="260">
        <f t="shared" si="297"/>
        <v>0</v>
      </c>
      <c r="AO2324" s="260" t="e">
        <f t="shared" si="299"/>
        <v>#VALUE!</v>
      </c>
    </row>
    <row r="2325" spans="1:41">
      <c r="A2325" s="264" t="e">
        <f t="shared" si="301"/>
        <v>#VALUE!</v>
      </c>
      <c r="B2325" s="243">
        <v>2322</v>
      </c>
      <c r="C2325" s="244"/>
      <c r="D2325" s="259" t="str">
        <f t="shared" si="294"/>
        <v/>
      </c>
      <c r="E2325" s="236"/>
      <c r="F2325" s="236"/>
      <c r="G2325" s="244"/>
      <c r="H2325" s="259" t="str">
        <f t="shared" si="295"/>
        <v/>
      </c>
      <c r="I2325" s="236"/>
      <c r="J2325" s="236"/>
      <c r="K2325" s="236"/>
      <c r="L2325" s="236"/>
      <c r="M2325" s="311">
        <f t="shared" si="296"/>
        <v>0</v>
      </c>
      <c r="N2325" s="236"/>
      <c r="O2325" s="236"/>
      <c r="P2325" s="236"/>
      <c r="Q2325" s="236"/>
      <c r="R2325" s="236"/>
      <c r="S2325" s="236"/>
      <c r="T2325" s="236"/>
      <c r="U2325" s="236"/>
      <c r="V2325" s="236"/>
      <c r="W2325" s="236"/>
      <c r="X2325" s="236"/>
      <c r="Y2325" s="236"/>
      <c r="Z2325" s="236"/>
      <c r="AA2325" s="236"/>
      <c r="AB2325" s="236"/>
      <c r="AC2325" s="236"/>
      <c r="AD2325" s="236"/>
      <c r="AE2325" s="236"/>
      <c r="AF2325" s="236"/>
      <c r="AG2325" s="236"/>
      <c r="AH2325" s="236"/>
      <c r="AI2325" s="236"/>
      <c r="AJ2325" s="236"/>
      <c r="AK2325" s="236"/>
      <c r="AL2325" s="260" t="str">
        <f t="shared" si="298"/>
        <v>нет</v>
      </c>
      <c r="AM2325" s="260" t="str">
        <f t="shared" si="300"/>
        <v>нет</v>
      </c>
      <c r="AN2325" s="260">
        <f t="shared" si="297"/>
        <v>0</v>
      </c>
      <c r="AO2325" s="260" t="e">
        <f t="shared" si="299"/>
        <v>#VALUE!</v>
      </c>
    </row>
    <row r="2326" spans="1:41">
      <c r="A2326" s="264" t="e">
        <f t="shared" si="301"/>
        <v>#VALUE!</v>
      </c>
      <c r="B2326" s="243">
        <v>2323</v>
      </c>
      <c r="C2326" s="244"/>
      <c r="D2326" s="259" t="str">
        <f t="shared" si="294"/>
        <v/>
      </c>
      <c r="E2326" s="236"/>
      <c r="F2326" s="236"/>
      <c r="G2326" s="244"/>
      <c r="H2326" s="259" t="str">
        <f t="shared" si="295"/>
        <v/>
      </c>
      <c r="I2326" s="236"/>
      <c r="J2326" s="236"/>
      <c r="K2326" s="236"/>
      <c r="L2326" s="236"/>
      <c r="M2326" s="311">
        <f t="shared" si="296"/>
        <v>0</v>
      </c>
      <c r="N2326" s="236"/>
      <c r="O2326" s="236"/>
      <c r="P2326" s="236"/>
      <c r="Q2326" s="236"/>
      <c r="R2326" s="236"/>
      <c r="S2326" s="236"/>
      <c r="T2326" s="236"/>
      <c r="U2326" s="236"/>
      <c r="V2326" s="236"/>
      <c r="W2326" s="236"/>
      <c r="X2326" s="236"/>
      <c r="Y2326" s="236"/>
      <c r="Z2326" s="236"/>
      <c r="AA2326" s="236"/>
      <c r="AB2326" s="236"/>
      <c r="AC2326" s="236"/>
      <c r="AD2326" s="236"/>
      <c r="AE2326" s="236"/>
      <c r="AF2326" s="236"/>
      <c r="AG2326" s="236"/>
      <c r="AH2326" s="236"/>
      <c r="AI2326" s="236"/>
      <c r="AJ2326" s="236"/>
      <c r="AK2326" s="236"/>
      <c r="AL2326" s="260" t="str">
        <f t="shared" si="298"/>
        <v>нет</v>
      </c>
      <c r="AM2326" s="260" t="str">
        <f t="shared" si="300"/>
        <v>нет</v>
      </c>
      <c r="AN2326" s="260">
        <f t="shared" si="297"/>
        <v>0</v>
      </c>
      <c r="AO2326" s="260" t="e">
        <f t="shared" si="299"/>
        <v>#VALUE!</v>
      </c>
    </row>
    <row r="2327" spans="1:41">
      <c r="A2327" s="264" t="e">
        <f t="shared" si="301"/>
        <v>#VALUE!</v>
      </c>
      <c r="B2327" s="243">
        <v>2324</v>
      </c>
      <c r="C2327" s="244"/>
      <c r="D2327" s="259" t="str">
        <f t="shared" si="294"/>
        <v/>
      </c>
      <c r="E2327" s="236"/>
      <c r="F2327" s="236"/>
      <c r="G2327" s="244"/>
      <c r="H2327" s="259" t="str">
        <f t="shared" si="295"/>
        <v/>
      </c>
      <c r="I2327" s="236"/>
      <c r="J2327" s="236"/>
      <c r="K2327" s="236"/>
      <c r="L2327" s="236"/>
      <c r="M2327" s="311">
        <f t="shared" si="296"/>
        <v>0</v>
      </c>
      <c r="N2327" s="236"/>
      <c r="O2327" s="236"/>
      <c r="P2327" s="236"/>
      <c r="Q2327" s="236"/>
      <c r="R2327" s="236"/>
      <c r="S2327" s="236"/>
      <c r="T2327" s="236"/>
      <c r="U2327" s="236"/>
      <c r="V2327" s="236"/>
      <c r="W2327" s="236"/>
      <c r="X2327" s="236"/>
      <c r="Y2327" s="236"/>
      <c r="Z2327" s="236"/>
      <c r="AA2327" s="236"/>
      <c r="AB2327" s="236"/>
      <c r="AC2327" s="236"/>
      <c r="AD2327" s="236"/>
      <c r="AE2327" s="236"/>
      <c r="AF2327" s="236"/>
      <c r="AG2327" s="236"/>
      <c r="AH2327" s="236"/>
      <c r="AI2327" s="236"/>
      <c r="AJ2327" s="236"/>
      <c r="AK2327" s="236"/>
      <c r="AL2327" s="260" t="str">
        <f t="shared" si="298"/>
        <v>нет</v>
      </c>
      <c r="AM2327" s="260" t="str">
        <f t="shared" si="300"/>
        <v>нет</v>
      </c>
      <c r="AN2327" s="260">
        <f t="shared" si="297"/>
        <v>0</v>
      </c>
      <c r="AO2327" s="260" t="e">
        <f t="shared" si="299"/>
        <v>#VALUE!</v>
      </c>
    </row>
    <row r="2328" spans="1:41">
      <c r="A2328" s="264" t="e">
        <f t="shared" si="301"/>
        <v>#VALUE!</v>
      </c>
      <c r="B2328" s="243">
        <v>2325</v>
      </c>
      <c r="C2328" s="244"/>
      <c r="D2328" s="259" t="str">
        <f t="shared" si="294"/>
        <v/>
      </c>
      <c r="E2328" s="236"/>
      <c r="F2328" s="236"/>
      <c r="G2328" s="244"/>
      <c r="H2328" s="259" t="str">
        <f t="shared" si="295"/>
        <v/>
      </c>
      <c r="I2328" s="236"/>
      <c r="J2328" s="236"/>
      <c r="K2328" s="236"/>
      <c r="L2328" s="236"/>
      <c r="M2328" s="311">
        <f t="shared" si="296"/>
        <v>0</v>
      </c>
      <c r="N2328" s="236"/>
      <c r="O2328" s="236"/>
      <c r="P2328" s="236"/>
      <c r="Q2328" s="236"/>
      <c r="R2328" s="236"/>
      <c r="S2328" s="236"/>
      <c r="T2328" s="236"/>
      <c r="U2328" s="236"/>
      <c r="V2328" s="236"/>
      <c r="W2328" s="236"/>
      <c r="X2328" s="236"/>
      <c r="Y2328" s="236"/>
      <c r="Z2328" s="236"/>
      <c r="AA2328" s="236"/>
      <c r="AB2328" s="236"/>
      <c r="AC2328" s="236"/>
      <c r="AD2328" s="236"/>
      <c r="AE2328" s="236"/>
      <c r="AF2328" s="236"/>
      <c r="AG2328" s="236"/>
      <c r="AH2328" s="236"/>
      <c r="AI2328" s="236"/>
      <c r="AJ2328" s="236"/>
      <c r="AK2328" s="236"/>
      <c r="AL2328" s="260" t="str">
        <f t="shared" si="298"/>
        <v>нет</v>
      </c>
      <c r="AM2328" s="260" t="str">
        <f t="shared" si="300"/>
        <v>нет</v>
      </c>
      <c r="AN2328" s="260">
        <f t="shared" si="297"/>
        <v>0</v>
      </c>
      <c r="AO2328" s="260" t="e">
        <f t="shared" si="299"/>
        <v>#VALUE!</v>
      </c>
    </row>
    <row r="2329" spans="1:41">
      <c r="A2329" s="264" t="e">
        <f t="shared" si="301"/>
        <v>#VALUE!</v>
      </c>
      <c r="B2329" s="243">
        <v>2326</v>
      </c>
      <c r="C2329" s="244"/>
      <c r="D2329" s="259" t="str">
        <f t="shared" si="294"/>
        <v/>
      </c>
      <c r="E2329" s="236"/>
      <c r="F2329" s="236"/>
      <c r="G2329" s="244"/>
      <c r="H2329" s="259" t="str">
        <f t="shared" si="295"/>
        <v/>
      </c>
      <c r="I2329" s="236"/>
      <c r="J2329" s="236"/>
      <c r="K2329" s="236"/>
      <c r="L2329" s="236"/>
      <c r="M2329" s="311">
        <f t="shared" si="296"/>
        <v>0</v>
      </c>
      <c r="N2329" s="236"/>
      <c r="O2329" s="236"/>
      <c r="P2329" s="236"/>
      <c r="Q2329" s="236"/>
      <c r="R2329" s="236"/>
      <c r="S2329" s="236"/>
      <c r="T2329" s="236"/>
      <c r="U2329" s="236"/>
      <c r="V2329" s="236"/>
      <c r="W2329" s="236"/>
      <c r="X2329" s="236"/>
      <c r="Y2329" s="236"/>
      <c r="Z2329" s="236"/>
      <c r="AA2329" s="236"/>
      <c r="AB2329" s="236"/>
      <c r="AC2329" s="236"/>
      <c r="AD2329" s="236"/>
      <c r="AE2329" s="236"/>
      <c r="AF2329" s="236"/>
      <c r="AG2329" s="236"/>
      <c r="AH2329" s="236"/>
      <c r="AI2329" s="236"/>
      <c r="AJ2329" s="236"/>
      <c r="AK2329" s="236"/>
      <c r="AL2329" s="260" t="str">
        <f t="shared" si="298"/>
        <v>нет</v>
      </c>
      <c r="AM2329" s="260" t="str">
        <f t="shared" si="300"/>
        <v>нет</v>
      </c>
      <c r="AN2329" s="260">
        <f t="shared" si="297"/>
        <v>0</v>
      </c>
      <c r="AO2329" s="260" t="e">
        <f t="shared" si="299"/>
        <v>#VALUE!</v>
      </c>
    </row>
    <row r="2330" spans="1:41">
      <c r="A2330" s="264" t="e">
        <f t="shared" si="301"/>
        <v>#VALUE!</v>
      </c>
      <c r="B2330" s="243">
        <v>2327</v>
      </c>
      <c r="C2330" s="244"/>
      <c r="D2330" s="259" t="str">
        <f t="shared" si="294"/>
        <v/>
      </c>
      <c r="E2330" s="236"/>
      <c r="F2330" s="236"/>
      <c r="G2330" s="244"/>
      <c r="H2330" s="259" t="str">
        <f t="shared" si="295"/>
        <v/>
      </c>
      <c r="I2330" s="236"/>
      <c r="J2330" s="236"/>
      <c r="K2330" s="236"/>
      <c r="L2330" s="236"/>
      <c r="M2330" s="311">
        <f t="shared" si="296"/>
        <v>0</v>
      </c>
      <c r="N2330" s="236"/>
      <c r="O2330" s="236"/>
      <c r="P2330" s="236"/>
      <c r="Q2330" s="236"/>
      <c r="R2330" s="236"/>
      <c r="S2330" s="236"/>
      <c r="T2330" s="236"/>
      <c r="U2330" s="236"/>
      <c r="V2330" s="236"/>
      <c r="W2330" s="236"/>
      <c r="X2330" s="236"/>
      <c r="Y2330" s="236"/>
      <c r="Z2330" s="236"/>
      <c r="AA2330" s="236"/>
      <c r="AB2330" s="236"/>
      <c r="AC2330" s="236"/>
      <c r="AD2330" s="236"/>
      <c r="AE2330" s="236"/>
      <c r="AF2330" s="236"/>
      <c r="AG2330" s="236"/>
      <c r="AH2330" s="236"/>
      <c r="AI2330" s="236"/>
      <c r="AJ2330" s="236"/>
      <c r="AK2330" s="236"/>
      <c r="AL2330" s="260" t="str">
        <f t="shared" si="298"/>
        <v>нет</v>
      </c>
      <c r="AM2330" s="260" t="str">
        <f t="shared" si="300"/>
        <v>нет</v>
      </c>
      <c r="AN2330" s="260">
        <f t="shared" si="297"/>
        <v>0</v>
      </c>
      <c r="AO2330" s="260" t="e">
        <f t="shared" si="299"/>
        <v>#VALUE!</v>
      </c>
    </row>
    <row r="2331" spans="1:41">
      <c r="A2331" s="264" t="e">
        <f t="shared" si="301"/>
        <v>#VALUE!</v>
      </c>
      <c r="B2331" s="243">
        <v>2328</v>
      </c>
      <c r="C2331" s="244"/>
      <c r="D2331" s="259" t="str">
        <f t="shared" si="294"/>
        <v/>
      </c>
      <c r="E2331" s="236"/>
      <c r="F2331" s="236"/>
      <c r="G2331" s="244"/>
      <c r="H2331" s="259" t="str">
        <f t="shared" si="295"/>
        <v/>
      </c>
      <c r="I2331" s="236"/>
      <c r="J2331" s="236"/>
      <c r="K2331" s="236"/>
      <c r="L2331" s="236"/>
      <c r="M2331" s="311">
        <f t="shared" si="296"/>
        <v>0</v>
      </c>
      <c r="N2331" s="236"/>
      <c r="O2331" s="236"/>
      <c r="P2331" s="236"/>
      <c r="Q2331" s="236"/>
      <c r="R2331" s="236"/>
      <c r="S2331" s="236"/>
      <c r="T2331" s="236"/>
      <c r="U2331" s="236"/>
      <c r="V2331" s="236"/>
      <c r="W2331" s="236"/>
      <c r="X2331" s="236"/>
      <c r="Y2331" s="236"/>
      <c r="Z2331" s="236"/>
      <c r="AA2331" s="236"/>
      <c r="AB2331" s="236"/>
      <c r="AC2331" s="236"/>
      <c r="AD2331" s="236"/>
      <c r="AE2331" s="236"/>
      <c r="AF2331" s="236"/>
      <c r="AG2331" s="236"/>
      <c r="AH2331" s="236"/>
      <c r="AI2331" s="236"/>
      <c r="AJ2331" s="236"/>
      <c r="AK2331" s="236"/>
      <c r="AL2331" s="260" t="str">
        <f t="shared" si="298"/>
        <v>нет</v>
      </c>
      <c r="AM2331" s="260" t="str">
        <f t="shared" si="300"/>
        <v>нет</v>
      </c>
      <c r="AN2331" s="260">
        <f t="shared" si="297"/>
        <v>0</v>
      </c>
      <c r="AO2331" s="260" t="e">
        <f t="shared" si="299"/>
        <v>#VALUE!</v>
      </c>
    </row>
    <row r="2332" spans="1:41">
      <c r="A2332" s="264" t="e">
        <f t="shared" si="301"/>
        <v>#VALUE!</v>
      </c>
      <c r="B2332" s="243">
        <v>2329</v>
      </c>
      <c r="C2332" s="244"/>
      <c r="D2332" s="259" t="str">
        <f t="shared" si="294"/>
        <v/>
      </c>
      <c r="E2332" s="236"/>
      <c r="F2332" s="236"/>
      <c r="G2332" s="244"/>
      <c r="H2332" s="259" t="str">
        <f t="shared" si="295"/>
        <v/>
      </c>
      <c r="I2332" s="236"/>
      <c r="J2332" s="236"/>
      <c r="K2332" s="236"/>
      <c r="L2332" s="236"/>
      <c r="M2332" s="311">
        <f t="shared" si="296"/>
        <v>0</v>
      </c>
      <c r="N2332" s="236"/>
      <c r="O2332" s="236"/>
      <c r="P2332" s="236"/>
      <c r="Q2332" s="236"/>
      <c r="R2332" s="236"/>
      <c r="S2332" s="236"/>
      <c r="T2332" s="236"/>
      <c r="U2332" s="236"/>
      <c r="V2332" s="236"/>
      <c r="W2332" s="236"/>
      <c r="X2332" s="236"/>
      <c r="Y2332" s="236"/>
      <c r="Z2332" s="236"/>
      <c r="AA2332" s="236"/>
      <c r="AB2332" s="236"/>
      <c r="AC2332" s="236"/>
      <c r="AD2332" s="236"/>
      <c r="AE2332" s="236"/>
      <c r="AF2332" s="236"/>
      <c r="AG2332" s="236"/>
      <c r="AH2332" s="236"/>
      <c r="AI2332" s="236"/>
      <c r="AJ2332" s="236"/>
      <c r="AK2332" s="236"/>
      <c r="AL2332" s="260" t="str">
        <f t="shared" si="298"/>
        <v>нет</v>
      </c>
      <c r="AM2332" s="260" t="str">
        <f t="shared" si="300"/>
        <v>нет</v>
      </c>
      <c r="AN2332" s="260">
        <f t="shared" si="297"/>
        <v>0</v>
      </c>
      <c r="AO2332" s="260" t="e">
        <f t="shared" si="299"/>
        <v>#VALUE!</v>
      </c>
    </row>
    <row r="2333" spans="1:41">
      <c r="A2333" s="264" t="e">
        <f t="shared" si="301"/>
        <v>#VALUE!</v>
      </c>
      <c r="B2333" s="243">
        <v>2330</v>
      </c>
      <c r="C2333" s="244"/>
      <c r="D2333" s="259" t="str">
        <f t="shared" si="294"/>
        <v/>
      </c>
      <c r="E2333" s="236"/>
      <c r="F2333" s="236"/>
      <c r="G2333" s="244"/>
      <c r="H2333" s="259" t="str">
        <f t="shared" si="295"/>
        <v/>
      </c>
      <c r="I2333" s="236"/>
      <c r="J2333" s="236"/>
      <c r="K2333" s="236"/>
      <c r="L2333" s="236"/>
      <c r="M2333" s="311">
        <f t="shared" si="296"/>
        <v>0</v>
      </c>
      <c r="N2333" s="236"/>
      <c r="O2333" s="236"/>
      <c r="P2333" s="236"/>
      <c r="Q2333" s="236"/>
      <c r="R2333" s="236"/>
      <c r="S2333" s="236"/>
      <c r="T2333" s="236"/>
      <c r="U2333" s="236"/>
      <c r="V2333" s="236"/>
      <c r="W2333" s="236"/>
      <c r="X2333" s="236"/>
      <c r="Y2333" s="236"/>
      <c r="Z2333" s="236"/>
      <c r="AA2333" s="236"/>
      <c r="AB2333" s="236"/>
      <c r="AC2333" s="236"/>
      <c r="AD2333" s="236"/>
      <c r="AE2333" s="236"/>
      <c r="AF2333" s="236"/>
      <c r="AG2333" s="236"/>
      <c r="AH2333" s="236"/>
      <c r="AI2333" s="236"/>
      <c r="AJ2333" s="236"/>
      <c r="AK2333" s="236"/>
      <c r="AL2333" s="260" t="str">
        <f t="shared" si="298"/>
        <v>нет</v>
      </c>
      <c r="AM2333" s="260" t="str">
        <f t="shared" si="300"/>
        <v>нет</v>
      </c>
      <c r="AN2333" s="260">
        <f t="shared" si="297"/>
        <v>0</v>
      </c>
      <c r="AO2333" s="260" t="e">
        <f t="shared" si="299"/>
        <v>#VALUE!</v>
      </c>
    </row>
    <row r="2334" spans="1:41">
      <c r="A2334" s="264" t="e">
        <f t="shared" si="301"/>
        <v>#VALUE!</v>
      </c>
      <c r="B2334" s="243">
        <v>2331</v>
      </c>
      <c r="C2334" s="244"/>
      <c r="D2334" s="259" t="str">
        <f t="shared" si="294"/>
        <v/>
      </c>
      <c r="E2334" s="236"/>
      <c r="F2334" s="236"/>
      <c r="G2334" s="244"/>
      <c r="H2334" s="259" t="str">
        <f t="shared" si="295"/>
        <v/>
      </c>
      <c r="I2334" s="236"/>
      <c r="J2334" s="236"/>
      <c r="K2334" s="236"/>
      <c r="L2334" s="236"/>
      <c r="M2334" s="311">
        <f t="shared" si="296"/>
        <v>0</v>
      </c>
      <c r="N2334" s="236"/>
      <c r="O2334" s="236"/>
      <c r="P2334" s="236"/>
      <c r="Q2334" s="236"/>
      <c r="R2334" s="236"/>
      <c r="S2334" s="236"/>
      <c r="T2334" s="236"/>
      <c r="U2334" s="236"/>
      <c r="V2334" s="236"/>
      <c r="W2334" s="236"/>
      <c r="X2334" s="236"/>
      <c r="Y2334" s="236"/>
      <c r="Z2334" s="236"/>
      <c r="AA2334" s="236"/>
      <c r="AB2334" s="236"/>
      <c r="AC2334" s="236"/>
      <c r="AD2334" s="236"/>
      <c r="AE2334" s="236"/>
      <c r="AF2334" s="236"/>
      <c r="AG2334" s="236"/>
      <c r="AH2334" s="236"/>
      <c r="AI2334" s="236"/>
      <c r="AJ2334" s="236"/>
      <c r="AK2334" s="236"/>
      <c r="AL2334" s="260" t="str">
        <f t="shared" si="298"/>
        <v>нет</v>
      </c>
      <c r="AM2334" s="260" t="str">
        <f t="shared" si="300"/>
        <v>нет</v>
      </c>
      <c r="AN2334" s="260">
        <f t="shared" si="297"/>
        <v>0</v>
      </c>
      <c r="AO2334" s="260" t="e">
        <f t="shared" si="299"/>
        <v>#VALUE!</v>
      </c>
    </row>
    <row r="2335" spans="1:41">
      <c r="A2335" s="264" t="e">
        <f t="shared" si="301"/>
        <v>#VALUE!</v>
      </c>
      <c r="B2335" s="243">
        <v>2332</v>
      </c>
      <c r="C2335" s="244"/>
      <c r="D2335" s="259" t="str">
        <f t="shared" si="294"/>
        <v/>
      </c>
      <c r="E2335" s="236"/>
      <c r="F2335" s="236"/>
      <c r="G2335" s="244"/>
      <c r="H2335" s="259" t="str">
        <f t="shared" si="295"/>
        <v/>
      </c>
      <c r="I2335" s="236"/>
      <c r="J2335" s="236"/>
      <c r="K2335" s="236"/>
      <c r="L2335" s="236"/>
      <c r="M2335" s="311">
        <f t="shared" si="296"/>
        <v>0</v>
      </c>
      <c r="N2335" s="236"/>
      <c r="O2335" s="236"/>
      <c r="P2335" s="236"/>
      <c r="Q2335" s="236"/>
      <c r="R2335" s="236"/>
      <c r="S2335" s="236"/>
      <c r="T2335" s="236"/>
      <c r="U2335" s="236"/>
      <c r="V2335" s="236"/>
      <c r="W2335" s="236"/>
      <c r="X2335" s="236"/>
      <c r="Y2335" s="236"/>
      <c r="Z2335" s="236"/>
      <c r="AA2335" s="236"/>
      <c r="AB2335" s="236"/>
      <c r="AC2335" s="236"/>
      <c r="AD2335" s="236"/>
      <c r="AE2335" s="236"/>
      <c r="AF2335" s="236"/>
      <c r="AG2335" s="236"/>
      <c r="AH2335" s="236"/>
      <c r="AI2335" s="236"/>
      <c r="AJ2335" s="236"/>
      <c r="AK2335" s="236"/>
      <c r="AL2335" s="260" t="str">
        <f t="shared" si="298"/>
        <v>нет</v>
      </c>
      <c r="AM2335" s="260" t="str">
        <f t="shared" si="300"/>
        <v>нет</v>
      </c>
      <c r="AN2335" s="260">
        <f t="shared" si="297"/>
        <v>0</v>
      </c>
      <c r="AO2335" s="260" t="e">
        <f t="shared" si="299"/>
        <v>#VALUE!</v>
      </c>
    </row>
  </sheetData>
  <sheetProtection password="CA9D" sheet="1" objects="1" scenarios="1" formatCells="0" formatColumns="0" formatRows="0" insertRows="0" deleteRows="0" sort="0" autoFilter="0"/>
  <autoFilter ref="B2:AK2"/>
  <phoneticPr fontId="64" type="noConversion"/>
  <conditionalFormatting sqref="K4">
    <cfRule type="cellIs" dxfId="45" priority="10" operator="equal">
      <formula>$J4</formula>
    </cfRule>
  </conditionalFormatting>
  <conditionalFormatting sqref="K5">
    <cfRule type="cellIs" dxfId="44" priority="9" operator="equal">
      <formula>$J5</formula>
    </cfRule>
  </conditionalFormatting>
  <conditionalFormatting sqref="K6:K2335">
    <cfRule type="cellIs" dxfId="43" priority="8" operator="equal">
      <formula>$J6</formula>
    </cfRule>
  </conditionalFormatting>
  <conditionalFormatting sqref="F4:F2335">
    <cfRule type="duplicateValues" dxfId="42" priority="5"/>
  </conditionalFormatting>
  <conditionalFormatting sqref="C4:C2335">
    <cfRule type="expression" dxfId="41" priority="4">
      <formula>"$B4=$AN4"</formula>
    </cfRule>
  </conditionalFormatting>
  <conditionalFormatting sqref="A4:A2335">
    <cfRule type="containsText" dxfId="40" priority="3" operator="containsText" text="требуется">
      <formula>NOT(ISERROR(SEARCH("требуется",A4)))</formula>
    </cfRule>
  </conditionalFormatting>
  <conditionalFormatting sqref="A4:A2335">
    <cfRule type="containsText" dxfId="39" priority="2" operator="containsText" text="требуется">
      <formula>NOT(ISERROR(SEARCH("требуется",A4)))</formula>
    </cfRule>
  </conditionalFormatting>
  <conditionalFormatting sqref="A1:A1048576">
    <cfRule type="containsText" dxfId="38" priority="1" operator="containsText" text="верно">
      <formula>NOT(ISERROR(SEARCH("верно",A1)))</formula>
    </cfRule>
  </conditionalFormatting>
  <dataValidations count="5">
    <dataValidation type="list" allowBlank="1" showInputMessage="1" showErrorMessage="1" sqref="J4:L2335">
      <formula1>danet</formula1>
    </dataValidation>
    <dataValidation type="list" allowBlank="1" showInputMessage="1" showErrorMessage="1" sqref="N4:AK2335">
      <formula1>uchastie</formula1>
    </dataValidation>
    <dataValidation type="list" allowBlank="1" showInputMessage="1" showErrorMessage="1" sqref="I4:I2335">
      <formula1>class</formula1>
    </dataValidation>
    <dataValidation type="list" allowBlank="1" showInputMessage="1" showErrorMessage="1" promptTitle="в Помощь!!!" prompt="используйте справочник - желтый лист" sqref="G4:G2335">
      <formula1>oo_1</formula1>
    </dataValidation>
    <dataValidation type="list" allowBlank="1" showInputMessage="1" showErrorMessage="1" prompt="в Помощь!!!_x000a_Используйте справочник - желтый лист" sqref="C4:C2335">
      <formula1>kod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2"/>
  <sheetViews>
    <sheetView workbookViewId="0"/>
  </sheetViews>
  <sheetFormatPr defaultColWidth="9.109375" defaultRowHeight="14.4"/>
  <cols>
    <col min="1" max="1" width="11.5546875" style="11" customWidth="1"/>
    <col min="2" max="2" width="37" style="11" customWidth="1"/>
    <col min="3" max="3" width="9.109375" style="11"/>
    <col min="4" max="4" width="4.109375" style="11" bestFit="1" customWidth="1"/>
    <col min="5" max="5" width="5.44140625" style="11" customWidth="1"/>
    <col min="6" max="6" width="20.6640625" style="11" bestFit="1" customWidth="1"/>
    <col min="7" max="7" width="9.109375" style="11"/>
    <col min="8" max="8" width="13.44140625" style="11" customWidth="1"/>
    <col min="9" max="10" width="9.109375" style="11"/>
    <col min="11" max="11" width="9.109375" style="148"/>
    <col min="12" max="12" width="13.44140625" style="11" customWidth="1"/>
    <col min="13" max="13" width="65" style="11" customWidth="1"/>
    <col min="14" max="16384" width="9.109375" style="11"/>
  </cols>
  <sheetData>
    <row r="1" spans="1:13" ht="42">
      <c r="A1" s="5">
        <v>101</v>
      </c>
      <c r="B1" s="160" t="s">
        <v>65</v>
      </c>
      <c r="D1" s="11" t="s">
        <v>90</v>
      </c>
      <c r="F1" s="11" t="s">
        <v>93</v>
      </c>
      <c r="H1" s="11" t="s">
        <v>218</v>
      </c>
      <c r="J1" s="11">
        <v>4</v>
      </c>
      <c r="L1" s="11">
        <v>10001</v>
      </c>
      <c r="M1" s="11" t="s">
        <v>233</v>
      </c>
    </row>
    <row r="2" spans="1:13" ht="42">
      <c r="A2" s="5">
        <v>102</v>
      </c>
      <c r="B2" s="160" t="s">
        <v>200</v>
      </c>
      <c r="F2" s="11" t="s">
        <v>94</v>
      </c>
      <c r="H2" s="11" t="s">
        <v>219</v>
      </c>
      <c r="J2" s="11">
        <v>5</v>
      </c>
      <c r="L2" s="11">
        <v>10002</v>
      </c>
      <c r="M2" s="11" t="s">
        <v>234</v>
      </c>
    </row>
    <row r="3" spans="1:13" ht="42">
      <c r="A3" s="5">
        <v>103</v>
      </c>
      <c r="B3" s="160" t="s">
        <v>201</v>
      </c>
      <c r="F3" s="11" t="s">
        <v>95</v>
      </c>
      <c r="H3" s="11" t="s">
        <v>220</v>
      </c>
      <c r="J3" s="11">
        <v>6</v>
      </c>
      <c r="L3" s="11">
        <v>10003</v>
      </c>
      <c r="M3" s="11" t="s">
        <v>235</v>
      </c>
    </row>
    <row r="4" spans="1:13" ht="21">
      <c r="A4" s="5">
        <v>104</v>
      </c>
      <c r="B4" s="160" t="s">
        <v>66</v>
      </c>
      <c r="J4" s="11">
        <v>7</v>
      </c>
      <c r="L4" s="11">
        <v>10004</v>
      </c>
      <c r="M4" s="11" t="s">
        <v>236</v>
      </c>
    </row>
    <row r="5" spans="1:13" ht="21">
      <c r="A5" s="5">
        <v>105</v>
      </c>
      <c r="B5" s="160" t="s">
        <v>67</v>
      </c>
      <c r="J5" s="11">
        <v>8</v>
      </c>
      <c r="L5" s="11">
        <v>10005</v>
      </c>
      <c r="M5" s="11" t="s">
        <v>237</v>
      </c>
    </row>
    <row r="6" spans="1:13" ht="42">
      <c r="A6" s="5">
        <v>106</v>
      </c>
      <c r="B6" s="160" t="s">
        <v>68</v>
      </c>
      <c r="J6" s="11">
        <v>9</v>
      </c>
      <c r="L6" s="11">
        <v>10006</v>
      </c>
      <c r="M6" s="11" t="s">
        <v>238</v>
      </c>
    </row>
    <row r="7" spans="1:13" ht="42">
      <c r="A7" s="5">
        <v>107</v>
      </c>
      <c r="B7" s="160" t="s">
        <v>202</v>
      </c>
      <c r="J7" s="11">
        <v>10</v>
      </c>
      <c r="L7" s="11">
        <v>10007</v>
      </c>
      <c r="M7" s="11" t="s">
        <v>239</v>
      </c>
    </row>
    <row r="8" spans="1:13" ht="42">
      <c r="A8" s="5">
        <v>108</v>
      </c>
      <c r="B8" s="160" t="s">
        <v>203</v>
      </c>
      <c r="J8" s="11">
        <v>11</v>
      </c>
      <c r="L8" s="11">
        <v>10008</v>
      </c>
      <c r="M8" s="11" t="s">
        <v>240</v>
      </c>
    </row>
    <row r="9" spans="1:13" ht="21">
      <c r="A9" s="5">
        <v>109</v>
      </c>
      <c r="B9" s="160" t="s">
        <v>69</v>
      </c>
      <c r="L9" s="11">
        <v>10009</v>
      </c>
      <c r="M9" s="11" t="s">
        <v>241</v>
      </c>
    </row>
    <row r="10" spans="1:13" ht="42">
      <c r="A10" s="5">
        <v>110</v>
      </c>
      <c r="B10" s="160" t="s">
        <v>70</v>
      </c>
      <c r="L10" s="11">
        <v>10010</v>
      </c>
      <c r="M10" s="11" t="s">
        <v>242</v>
      </c>
    </row>
    <row r="11" spans="1:13" ht="42">
      <c r="A11" s="5">
        <v>112</v>
      </c>
      <c r="B11" s="160" t="s">
        <v>204</v>
      </c>
      <c r="L11" s="11">
        <v>10011</v>
      </c>
      <c r="M11" s="11" t="s">
        <v>243</v>
      </c>
    </row>
    <row r="12" spans="1:13" ht="42">
      <c r="A12" s="5">
        <v>113</v>
      </c>
      <c r="B12" s="160" t="s">
        <v>71</v>
      </c>
      <c r="L12" s="11">
        <v>10012</v>
      </c>
      <c r="M12" s="11" t="s">
        <v>244</v>
      </c>
    </row>
    <row r="13" spans="1:13" ht="42">
      <c r="A13" s="5">
        <v>114</v>
      </c>
      <c r="B13" s="160" t="s">
        <v>205</v>
      </c>
      <c r="L13" s="277">
        <v>10013</v>
      </c>
      <c r="M13" s="11" t="s">
        <v>707</v>
      </c>
    </row>
    <row r="14" spans="1:13" ht="21">
      <c r="A14" s="5">
        <v>115</v>
      </c>
      <c r="B14" s="160" t="s">
        <v>72</v>
      </c>
      <c r="L14" s="11">
        <v>10014</v>
      </c>
      <c r="M14" s="11" t="s">
        <v>245</v>
      </c>
    </row>
    <row r="15" spans="1:13" ht="42">
      <c r="A15" s="5">
        <v>116</v>
      </c>
      <c r="B15" s="160" t="s">
        <v>206</v>
      </c>
      <c r="L15" s="277">
        <v>10015</v>
      </c>
      <c r="M15" s="11" t="s">
        <v>696</v>
      </c>
    </row>
    <row r="16" spans="1:13" ht="42">
      <c r="A16" s="5">
        <v>117</v>
      </c>
      <c r="B16" s="160" t="s">
        <v>73</v>
      </c>
      <c r="L16" s="11">
        <v>10016</v>
      </c>
      <c r="M16" s="11" t="s">
        <v>246</v>
      </c>
    </row>
    <row r="17" spans="1:13" ht="42">
      <c r="A17" s="5">
        <v>118</v>
      </c>
      <c r="B17" s="160" t="s">
        <v>134</v>
      </c>
      <c r="L17" s="11">
        <v>10017</v>
      </c>
      <c r="M17" s="11" t="s">
        <v>247</v>
      </c>
    </row>
    <row r="18" spans="1:13" ht="42">
      <c r="A18" s="5">
        <v>120</v>
      </c>
      <c r="B18" s="160" t="s">
        <v>207</v>
      </c>
      <c r="L18" s="11">
        <v>20001</v>
      </c>
      <c r="M18" s="11" t="s">
        <v>259</v>
      </c>
    </row>
    <row r="19" spans="1:13" ht="42">
      <c r="A19" s="5">
        <v>121</v>
      </c>
      <c r="B19" s="160" t="s">
        <v>74</v>
      </c>
      <c r="L19" s="11">
        <v>20002</v>
      </c>
      <c r="M19" s="11" t="s">
        <v>260</v>
      </c>
    </row>
    <row r="20" spans="1:13" ht="21">
      <c r="A20" s="5">
        <v>122</v>
      </c>
      <c r="B20" s="160" t="s">
        <v>75</v>
      </c>
      <c r="L20" s="277">
        <v>20003</v>
      </c>
      <c r="M20" s="11" t="s">
        <v>710</v>
      </c>
    </row>
    <row r="21" spans="1:13" ht="42">
      <c r="A21" s="5">
        <v>123</v>
      </c>
      <c r="B21" s="160" t="s">
        <v>76</v>
      </c>
      <c r="L21" s="11">
        <v>20004</v>
      </c>
      <c r="M21" s="11" t="s">
        <v>261</v>
      </c>
    </row>
    <row r="22" spans="1:13" ht="42">
      <c r="A22" s="5">
        <v>124</v>
      </c>
      <c r="B22" s="160" t="s">
        <v>135</v>
      </c>
      <c r="L22" s="11">
        <v>20005</v>
      </c>
      <c r="M22" s="11" t="s">
        <v>262</v>
      </c>
    </row>
    <row r="23" spans="1:13" ht="42">
      <c r="A23" s="5">
        <v>125</v>
      </c>
      <c r="B23" s="160" t="s">
        <v>208</v>
      </c>
      <c r="L23" s="11">
        <v>20006</v>
      </c>
      <c r="M23" s="11" t="s">
        <v>263</v>
      </c>
    </row>
    <row r="24" spans="1:13" ht="42">
      <c r="A24" s="5">
        <v>126</v>
      </c>
      <c r="B24" s="160" t="s">
        <v>136</v>
      </c>
      <c r="L24" s="11">
        <v>20007</v>
      </c>
      <c r="M24" s="11" t="s">
        <v>264</v>
      </c>
    </row>
    <row r="25" spans="1:13" ht="42">
      <c r="A25" s="5">
        <v>127</v>
      </c>
      <c r="B25" s="160" t="s">
        <v>77</v>
      </c>
      <c r="L25" s="11">
        <v>20008</v>
      </c>
      <c r="M25" s="11" t="s">
        <v>265</v>
      </c>
    </row>
    <row r="26" spans="1:13" ht="42">
      <c r="A26" s="5">
        <v>128</v>
      </c>
      <c r="B26" s="160" t="s">
        <v>78</v>
      </c>
      <c r="L26" s="11">
        <v>20009</v>
      </c>
      <c r="M26" s="11" t="s">
        <v>266</v>
      </c>
    </row>
    <row r="27" spans="1:13" ht="42">
      <c r="A27" s="5">
        <v>129</v>
      </c>
      <c r="B27" s="160" t="s">
        <v>79</v>
      </c>
      <c r="L27" s="11">
        <v>20010</v>
      </c>
      <c r="M27" s="11" t="s">
        <v>267</v>
      </c>
    </row>
    <row r="28" spans="1:13" ht="42">
      <c r="A28" s="5">
        <v>130</v>
      </c>
      <c r="B28" s="160" t="s">
        <v>80</v>
      </c>
      <c r="L28" s="11">
        <v>30001</v>
      </c>
      <c r="M28" s="11" t="s">
        <v>268</v>
      </c>
    </row>
    <row r="29" spans="1:13" ht="42">
      <c r="A29" s="5">
        <v>131</v>
      </c>
      <c r="B29" s="160" t="s">
        <v>137</v>
      </c>
      <c r="L29" s="11">
        <v>30002</v>
      </c>
      <c r="M29" s="11" t="s">
        <v>269</v>
      </c>
    </row>
    <row r="30" spans="1:13" ht="42">
      <c r="A30" s="5">
        <v>133</v>
      </c>
      <c r="B30" s="160" t="s">
        <v>81</v>
      </c>
      <c r="L30" s="11">
        <v>30003</v>
      </c>
      <c r="M30" s="11" t="s">
        <v>270</v>
      </c>
    </row>
    <row r="31" spans="1:13" ht="42">
      <c r="A31" s="5">
        <v>134</v>
      </c>
      <c r="B31" s="160" t="s">
        <v>82</v>
      </c>
      <c r="L31" s="11">
        <v>30004</v>
      </c>
      <c r="M31" s="11" t="s">
        <v>271</v>
      </c>
    </row>
    <row r="32" spans="1:13" ht="42">
      <c r="A32" s="5">
        <v>135</v>
      </c>
      <c r="B32" s="160" t="s">
        <v>922</v>
      </c>
      <c r="L32" s="11">
        <v>30005</v>
      </c>
      <c r="M32" s="11" t="s">
        <v>272</v>
      </c>
    </row>
    <row r="33" spans="1:13" ht="42">
      <c r="A33" s="5">
        <v>136</v>
      </c>
      <c r="B33" s="160" t="s">
        <v>138</v>
      </c>
      <c r="L33" s="11">
        <v>30006</v>
      </c>
      <c r="M33" s="11" t="s">
        <v>273</v>
      </c>
    </row>
    <row r="34" spans="1:13" ht="42">
      <c r="A34" s="5">
        <v>137</v>
      </c>
      <c r="B34" s="160" t="s">
        <v>209</v>
      </c>
      <c r="L34" s="11">
        <v>30007</v>
      </c>
      <c r="M34" s="11" t="s">
        <v>274</v>
      </c>
    </row>
    <row r="35" spans="1:13" ht="21">
      <c r="A35" s="5">
        <v>138</v>
      </c>
      <c r="B35" s="160" t="s">
        <v>83</v>
      </c>
      <c r="L35" s="11">
        <v>30008</v>
      </c>
      <c r="M35" s="11" t="s">
        <v>275</v>
      </c>
    </row>
    <row r="36" spans="1:13" ht="42">
      <c r="A36" s="5">
        <v>139</v>
      </c>
      <c r="B36" s="160" t="s">
        <v>210</v>
      </c>
      <c r="L36" s="11">
        <v>30009</v>
      </c>
      <c r="M36" s="11" t="s">
        <v>276</v>
      </c>
    </row>
    <row r="37" spans="1:13" ht="42">
      <c r="A37" s="5">
        <v>140</v>
      </c>
      <c r="B37" s="160" t="s">
        <v>84</v>
      </c>
      <c r="L37" s="11">
        <v>30010</v>
      </c>
      <c r="M37" s="11" t="s">
        <v>277</v>
      </c>
    </row>
    <row r="38" spans="1:13" ht="42">
      <c r="A38" s="5">
        <v>141</v>
      </c>
      <c r="B38" s="160" t="s">
        <v>211</v>
      </c>
      <c r="L38" s="11">
        <v>30011</v>
      </c>
      <c r="M38" s="11" t="s">
        <v>278</v>
      </c>
    </row>
    <row r="39" spans="1:13" ht="21">
      <c r="A39" s="5">
        <v>142</v>
      </c>
      <c r="B39" s="160" t="s">
        <v>85</v>
      </c>
      <c r="L39" s="11">
        <v>30012</v>
      </c>
      <c r="M39" s="11" t="s">
        <v>279</v>
      </c>
    </row>
    <row r="40" spans="1:13" ht="21">
      <c r="A40" s="5">
        <v>143</v>
      </c>
      <c r="B40" s="160" t="s">
        <v>86</v>
      </c>
      <c r="L40" s="11">
        <v>30013</v>
      </c>
      <c r="M40" s="11" t="s">
        <v>280</v>
      </c>
    </row>
    <row r="41" spans="1:13" ht="42">
      <c r="A41" s="272" t="s">
        <v>716</v>
      </c>
      <c r="B41" s="270" t="s">
        <v>212</v>
      </c>
      <c r="L41" s="11">
        <v>30014</v>
      </c>
      <c r="M41" s="11" t="s">
        <v>281</v>
      </c>
    </row>
    <row r="42" spans="1:13" ht="63">
      <c r="A42" s="273" t="s">
        <v>221</v>
      </c>
      <c r="B42" s="274" t="s">
        <v>213</v>
      </c>
      <c r="L42" s="11">
        <v>40001</v>
      </c>
      <c r="M42" s="11" t="s">
        <v>282</v>
      </c>
    </row>
    <row r="43" spans="1:13" ht="42">
      <c r="A43" s="5">
        <v>969</v>
      </c>
      <c r="B43" s="160" t="s">
        <v>87</v>
      </c>
      <c r="L43" s="11">
        <v>40002</v>
      </c>
      <c r="M43" s="11" t="s">
        <v>283</v>
      </c>
    </row>
    <row r="44" spans="1:13">
      <c r="L44" s="11">
        <v>40003</v>
      </c>
      <c r="M44" s="11" t="s">
        <v>284</v>
      </c>
    </row>
    <row r="45" spans="1:13">
      <c r="L45" s="11">
        <v>40004</v>
      </c>
      <c r="M45" s="11" t="s">
        <v>285</v>
      </c>
    </row>
    <row r="46" spans="1:13">
      <c r="L46" s="277">
        <v>40005</v>
      </c>
      <c r="M46" s="11" t="s">
        <v>708</v>
      </c>
    </row>
    <row r="47" spans="1:13">
      <c r="L47" s="11">
        <v>40006</v>
      </c>
      <c r="M47" s="11" t="s">
        <v>286</v>
      </c>
    </row>
    <row r="48" spans="1:13">
      <c r="L48" s="11">
        <v>40007</v>
      </c>
      <c r="M48" s="11" t="s">
        <v>287</v>
      </c>
    </row>
    <row r="49" spans="12:13">
      <c r="L49" s="11">
        <v>40008</v>
      </c>
      <c r="M49" s="11" t="s">
        <v>288</v>
      </c>
    </row>
    <row r="50" spans="12:13">
      <c r="L50" s="11">
        <v>40009</v>
      </c>
      <c r="M50" s="11" t="s">
        <v>289</v>
      </c>
    </row>
    <row r="51" spans="12:13">
      <c r="L51" s="11">
        <v>40010</v>
      </c>
      <c r="M51" s="11" t="s">
        <v>276</v>
      </c>
    </row>
    <row r="52" spans="12:13">
      <c r="L52" s="11">
        <v>40011</v>
      </c>
      <c r="M52" s="11" t="s">
        <v>290</v>
      </c>
    </row>
    <row r="53" spans="12:13">
      <c r="L53" s="11">
        <v>40012</v>
      </c>
      <c r="M53" s="11" t="s">
        <v>291</v>
      </c>
    </row>
    <row r="54" spans="12:13">
      <c r="L54" s="11">
        <v>40014</v>
      </c>
      <c r="M54" s="11" t="s">
        <v>292</v>
      </c>
    </row>
    <row r="55" spans="12:13">
      <c r="L55" s="11">
        <v>40015</v>
      </c>
      <c r="M55" s="11" t="s">
        <v>293</v>
      </c>
    </row>
    <row r="56" spans="12:13">
      <c r="L56" s="11">
        <v>40016</v>
      </c>
      <c r="M56" s="11" t="s">
        <v>294</v>
      </c>
    </row>
    <row r="57" spans="12:13">
      <c r="L57" s="11">
        <v>40017</v>
      </c>
      <c r="M57" s="11" t="s">
        <v>295</v>
      </c>
    </row>
    <row r="58" spans="12:13">
      <c r="L58" s="11">
        <v>40018</v>
      </c>
      <c r="M58" s="11" t="s">
        <v>296</v>
      </c>
    </row>
    <row r="59" spans="12:13">
      <c r="L59" s="11">
        <v>40019</v>
      </c>
      <c r="M59" s="11" t="s">
        <v>297</v>
      </c>
    </row>
    <row r="60" spans="12:13">
      <c r="L60" s="11">
        <v>40020</v>
      </c>
      <c r="M60" s="11" t="s">
        <v>298</v>
      </c>
    </row>
    <row r="61" spans="12:13">
      <c r="L61" s="11">
        <v>40021</v>
      </c>
      <c r="M61" s="11" t="s">
        <v>299</v>
      </c>
    </row>
    <row r="62" spans="12:13">
      <c r="L62" s="11">
        <v>40022</v>
      </c>
      <c r="M62" s="11" t="s">
        <v>300</v>
      </c>
    </row>
    <row r="63" spans="12:13">
      <c r="L63" s="11">
        <v>40023</v>
      </c>
      <c r="M63" s="11" t="s">
        <v>301</v>
      </c>
    </row>
    <row r="64" spans="12:13">
      <c r="L64" s="11">
        <v>40024</v>
      </c>
      <c r="M64" s="11" t="s">
        <v>302</v>
      </c>
    </row>
    <row r="65" spans="12:13">
      <c r="L65" s="11">
        <v>40025</v>
      </c>
      <c r="M65" s="11" t="s">
        <v>303</v>
      </c>
    </row>
    <row r="66" spans="12:13">
      <c r="L66" s="11">
        <v>40026</v>
      </c>
      <c r="M66" s="11" t="s">
        <v>304</v>
      </c>
    </row>
    <row r="67" spans="12:13">
      <c r="L67" s="11">
        <v>40027</v>
      </c>
      <c r="M67" s="11" t="s">
        <v>305</v>
      </c>
    </row>
    <row r="68" spans="12:13">
      <c r="L68" s="11">
        <v>40028</v>
      </c>
      <c r="M68" s="11" t="s">
        <v>306</v>
      </c>
    </row>
    <row r="69" spans="12:13">
      <c r="L69" s="11">
        <v>40029</v>
      </c>
      <c r="M69" s="11" t="s">
        <v>307</v>
      </c>
    </row>
    <row r="70" spans="12:13">
      <c r="L70" s="11">
        <v>40030</v>
      </c>
      <c r="M70" s="11" t="s">
        <v>308</v>
      </c>
    </row>
    <row r="71" spans="12:13">
      <c r="L71" s="11">
        <v>40031</v>
      </c>
      <c r="M71" s="11" t="s">
        <v>309</v>
      </c>
    </row>
    <row r="72" spans="12:13">
      <c r="L72" s="11">
        <v>40032</v>
      </c>
      <c r="M72" s="11" t="s">
        <v>310</v>
      </c>
    </row>
    <row r="73" spans="12:13">
      <c r="L73" s="11">
        <v>40033</v>
      </c>
      <c r="M73" s="11" t="s">
        <v>311</v>
      </c>
    </row>
    <row r="74" spans="12:13">
      <c r="L74" s="11">
        <v>40034</v>
      </c>
      <c r="M74" s="11" t="s">
        <v>312</v>
      </c>
    </row>
    <row r="75" spans="12:13">
      <c r="L75" s="11">
        <v>40035</v>
      </c>
      <c r="M75" s="11" t="s">
        <v>313</v>
      </c>
    </row>
    <row r="76" spans="12:13">
      <c r="L76" s="11">
        <v>40036</v>
      </c>
      <c r="M76" s="11" t="s">
        <v>314</v>
      </c>
    </row>
    <row r="77" spans="12:13">
      <c r="L77" s="11">
        <v>40037</v>
      </c>
      <c r="M77" s="11" t="s">
        <v>315</v>
      </c>
    </row>
    <row r="78" spans="12:13">
      <c r="L78" s="11">
        <v>40038</v>
      </c>
      <c r="M78" s="11" t="s">
        <v>316</v>
      </c>
    </row>
    <row r="79" spans="12:13">
      <c r="L79" s="11">
        <v>40039</v>
      </c>
      <c r="M79" s="11" t="s">
        <v>317</v>
      </c>
    </row>
    <row r="80" spans="12:13">
      <c r="L80" s="11">
        <v>40040</v>
      </c>
      <c r="M80" s="11" t="s">
        <v>318</v>
      </c>
    </row>
    <row r="81" spans="12:13">
      <c r="L81" s="11">
        <v>40041</v>
      </c>
      <c r="M81" s="11" t="s">
        <v>319</v>
      </c>
    </row>
    <row r="82" spans="12:13">
      <c r="L82" s="11">
        <v>40042</v>
      </c>
      <c r="M82" s="11" t="s">
        <v>320</v>
      </c>
    </row>
    <row r="83" spans="12:13">
      <c r="L83" s="11">
        <v>40043</v>
      </c>
      <c r="M83" s="11" t="s">
        <v>321</v>
      </c>
    </row>
    <row r="84" spans="12:13">
      <c r="L84" s="11">
        <v>40044</v>
      </c>
      <c r="M84" s="11" t="s">
        <v>322</v>
      </c>
    </row>
    <row r="85" spans="12:13">
      <c r="L85" s="11">
        <v>40045</v>
      </c>
      <c r="M85" s="11" t="s">
        <v>323</v>
      </c>
    </row>
    <row r="86" spans="12:13">
      <c r="L86" s="11">
        <v>40046</v>
      </c>
      <c r="M86" s="11" t="s">
        <v>324</v>
      </c>
    </row>
    <row r="87" spans="12:13">
      <c r="L87" s="11">
        <v>40047</v>
      </c>
      <c r="M87" s="11" t="s">
        <v>325</v>
      </c>
    </row>
    <row r="88" spans="12:13">
      <c r="L88" s="11">
        <v>40048</v>
      </c>
      <c r="M88" s="11" t="s">
        <v>326</v>
      </c>
    </row>
    <row r="89" spans="12:13">
      <c r="L89" s="11">
        <v>40049</v>
      </c>
      <c r="M89" s="11" t="s">
        <v>327</v>
      </c>
    </row>
    <row r="90" spans="12:13">
      <c r="L90" s="11">
        <v>40050</v>
      </c>
      <c r="M90" s="11" t="s">
        <v>328</v>
      </c>
    </row>
    <row r="91" spans="12:13">
      <c r="L91" s="11">
        <v>40051</v>
      </c>
      <c r="M91" s="11" t="s">
        <v>329</v>
      </c>
    </row>
    <row r="92" spans="12:13">
      <c r="L92" s="11">
        <v>40052</v>
      </c>
      <c r="M92" s="11" t="s">
        <v>330</v>
      </c>
    </row>
    <row r="93" spans="12:13">
      <c r="L93" s="11">
        <v>40053</v>
      </c>
      <c r="M93" s="11" t="s">
        <v>331</v>
      </c>
    </row>
    <row r="94" spans="12:13">
      <c r="L94" s="11">
        <v>40054</v>
      </c>
      <c r="M94" s="11" t="s">
        <v>332</v>
      </c>
    </row>
    <row r="95" spans="12:13">
      <c r="L95" s="11">
        <v>40055</v>
      </c>
      <c r="M95" s="11" t="s">
        <v>333</v>
      </c>
    </row>
    <row r="96" spans="12:13">
      <c r="L96" s="11">
        <v>40056</v>
      </c>
      <c r="M96" s="11" t="s">
        <v>334</v>
      </c>
    </row>
    <row r="97" spans="12:13">
      <c r="L97" s="11">
        <v>40057</v>
      </c>
      <c r="M97" s="11" t="s">
        <v>335</v>
      </c>
    </row>
    <row r="98" spans="12:13">
      <c r="L98" s="11">
        <v>40058</v>
      </c>
      <c r="M98" s="11" t="s">
        <v>336</v>
      </c>
    </row>
    <row r="99" spans="12:13">
      <c r="L99" s="11">
        <v>40059</v>
      </c>
      <c r="M99" s="11" t="s">
        <v>337</v>
      </c>
    </row>
    <row r="100" spans="12:13">
      <c r="L100" s="11">
        <v>40060</v>
      </c>
      <c r="M100" s="11" t="s">
        <v>338</v>
      </c>
    </row>
    <row r="101" spans="12:13">
      <c r="L101" s="11">
        <v>40061</v>
      </c>
      <c r="M101" s="11" t="s">
        <v>339</v>
      </c>
    </row>
    <row r="102" spans="12:13">
      <c r="L102" s="11">
        <v>40062</v>
      </c>
      <c r="M102" s="11" t="s">
        <v>340</v>
      </c>
    </row>
    <row r="103" spans="12:13">
      <c r="L103" s="11">
        <v>40063</v>
      </c>
      <c r="M103" s="11" t="s">
        <v>341</v>
      </c>
    </row>
    <row r="104" spans="12:13">
      <c r="L104" s="277">
        <v>40101</v>
      </c>
      <c r="M104" s="11" t="s">
        <v>670</v>
      </c>
    </row>
    <row r="105" spans="12:13">
      <c r="L105" s="11">
        <v>40102</v>
      </c>
      <c r="M105" s="11" t="s">
        <v>342</v>
      </c>
    </row>
    <row r="106" spans="12:13">
      <c r="L106" s="11">
        <v>40103</v>
      </c>
      <c r="M106" s="11" t="s">
        <v>343</v>
      </c>
    </row>
    <row r="107" spans="12:13">
      <c r="L107" s="11">
        <v>50001</v>
      </c>
      <c r="M107" s="11" t="s">
        <v>344</v>
      </c>
    </row>
    <row r="108" spans="12:13">
      <c r="L108" s="11">
        <v>50002</v>
      </c>
      <c r="M108" s="11" t="s">
        <v>345</v>
      </c>
    </row>
    <row r="109" spans="12:13">
      <c r="L109" s="11">
        <v>50003</v>
      </c>
      <c r="M109" s="11" t="s">
        <v>235</v>
      </c>
    </row>
    <row r="110" spans="12:13">
      <c r="L110" s="11">
        <v>50004</v>
      </c>
      <c r="M110" s="11" t="s">
        <v>346</v>
      </c>
    </row>
    <row r="111" spans="12:13">
      <c r="L111" s="11">
        <v>50005</v>
      </c>
      <c r="M111" s="11" t="s">
        <v>347</v>
      </c>
    </row>
    <row r="112" spans="12:13">
      <c r="L112" s="11">
        <v>50006</v>
      </c>
      <c r="M112" s="11" t="s">
        <v>348</v>
      </c>
    </row>
    <row r="113" spans="12:13">
      <c r="L113" s="11">
        <v>50007</v>
      </c>
      <c r="M113" s="11" t="s">
        <v>349</v>
      </c>
    </row>
    <row r="114" spans="12:13">
      <c r="L114" s="11">
        <v>50008</v>
      </c>
      <c r="M114" s="11" t="s">
        <v>350</v>
      </c>
    </row>
    <row r="115" spans="12:13">
      <c r="L115" s="11">
        <v>50009</v>
      </c>
      <c r="M115" s="11" t="s">
        <v>351</v>
      </c>
    </row>
    <row r="116" spans="12:13">
      <c r="L116" s="11">
        <v>50010</v>
      </c>
      <c r="M116" s="11" t="s">
        <v>352</v>
      </c>
    </row>
    <row r="117" spans="12:13">
      <c r="L117" s="11">
        <v>60001</v>
      </c>
      <c r="M117" s="11" t="s">
        <v>353</v>
      </c>
    </row>
    <row r="118" spans="12:13">
      <c r="L118" s="11">
        <v>60002</v>
      </c>
      <c r="M118" s="11" t="s">
        <v>354</v>
      </c>
    </row>
    <row r="119" spans="12:13">
      <c r="L119" s="11">
        <v>60003</v>
      </c>
      <c r="M119" s="11" t="s">
        <v>355</v>
      </c>
    </row>
    <row r="120" spans="12:13">
      <c r="L120" s="11">
        <v>60004</v>
      </c>
      <c r="M120" s="11" t="s">
        <v>356</v>
      </c>
    </row>
    <row r="121" spans="12:13">
      <c r="L121" s="11">
        <v>60005</v>
      </c>
      <c r="M121" s="11" t="s">
        <v>357</v>
      </c>
    </row>
    <row r="122" spans="12:13">
      <c r="L122" s="11">
        <v>60006</v>
      </c>
      <c r="M122" s="11" t="s">
        <v>358</v>
      </c>
    </row>
    <row r="123" spans="12:13">
      <c r="L123" s="277">
        <v>60007</v>
      </c>
      <c r="M123" s="11" t="s">
        <v>674</v>
      </c>
    </row>
    <row r="124" spans="12:13">
      <c r="L124" s="11">
        <v>60008</v>
      </c>
      <c r="M124" s="11" t="s">
        <v>359</v>
      </c>
    </row>
    <row r="125" spans="12:13">
      <c r="L125" s="11">
        <v>60009</v>
      </c>
      <c r="M125" s="11" t="s">
        <v>360</v>
      </c>
    </row>
    <row r="126" spans="12:13">
      <c r="L126" s="11">
        <v>70001</v>
      </c>
      <c r="M126" s="11" t="s">
        <v>361</v>
      </c>
    </row>
    <row r="127" spans="12:13">
      <c r="L127" s="11">
        <v>70002</v>
      </c>
      <c r="M127" s="11" t="s">
        <v>362</v>
      </c>
    </row>
    <row r="128" spans="12:13">
      <c r="L128" s="11">
        <v>70003</v>
      </c>
      <c r="M128" s="11" t="s">
        <v>363</v>
      </c>
    </row>
    <row r="129" spans="12:13">
      <c r="L129" s="11">
        <v>70004</v>
      </c>
      <c r="M129" s="11" t="s">
        <v>364</v>
      </c>
    </row>
    <row r="130" spans="12:13">
      <c r="L130" s="11">
        <v>70005</v>
      </c>
      <c r="M130" s="11" t="s">
        <v>365</v>
      </c>
    </row>
    <row r="131" spans="12:13">
      <c r="L131" s="11">
        <v>70006</v>
      </c>
      <c r="M131" s="11" t="s">
        <v>366</v>
      </c>
    </row>
    <row r="132" spans="12:13">
      <c r="L132" s="277">
        <v>70007</v>
      </c>
      <c r="M132" s="11" t="s">
        <v>375</v>
      </c>
    </row>
    <row r="133" spans="12:13">
      <c r="L133" s="11">
        <v>70008</v>
      </c>
      <c r="M133" s="11" t="s">
        <v>367</v>
      </c>
    </row>
    <row r="134" spans="12:13">
      <c r="L134" s="11">
        <v>70009</v>
      </c>
      <c r="M134" s="11" t="s">
        <v>368</v>
      </c>
    </row>
    <row r="135" spans="12:13">
      <c r="L135" s="11">
        <v>70010</v>
      </c>
      <c r="M135" s="11" t="s">
        <v>369</v>
      </c>
    </row>
    <row r="136" spans="12:13">
      <c r="L136" s="11">
        <v>70011</v>
      </c>
      <c r="M136" s="11" t="s">
        <v>370</v>
      </c>
    </row>
    <row r="137" spans="12:13">
      <c r="L137" s="11">
        <v>70012</v>
      </c>
      <c r="M137" s="11" t="s">
        <v>371</v>
      </c>
    </row>
    <row r="138" spans="12:13">
      <c r="L138" s="11">
        <v>70013</v>
      </c>
      <c r="M138" s="11" t="s">
        <v>372</v>
      </c>
    </row>
    <row r="139" spans="12:13">
      <c r="L139" s="11">
        <v>70014</v>
      </c>
      <c r="M139" s="11" t="s">
        <v>373</v>
      </c>
    </row>
    <row r="140" spans="12:13">
      <c r="L140" s="11">
        <v>70015</v>
      </c>
      <c r="M140" s="11" t="s">
        <v>374</v>
      </c>
    </row>
    <row r="141" spans="12:13">
      <c r="L141" s="11">
        <v>70016</v>
      </c>
      <c r="M141" s="11" t="s">
        <v>375</v>
      </c>
    </row>
    <row r="142" spans="12:13">
      <c r="L142" s="11">
        <v>70017</v>
      </c>
      <c r="M142" s="11" t="s">
        <v>376</v>
      </c>
    </row>
    <row r="143" spans="12:13">
      <c r="L143" s="277">
        <v>70018</v>
      </c>
      <c r="M143" s="11" t="s">
        <v>675</v>
      </c>
    </row>
    <row r="144" spans="12:13">
      <c r="L144" s="11">
        <v>80001</v>
      </c>
      <c r="M144" s="11" t="s">
        <v>377</v>
      </c>
    </row>
    <row r="145" spans="12:13">
      <c r="L145" s="11">
        <v>80002</v>
      </c>
      <c r="M145" s="11" t="s">
        <v>378</v>
      </c>
    </row>
    <row r="146" spans="12:13">
      <c r="L146" s="277">
        <v>80003</v>
      </c>
      <c r="M146" s="11" t="s">
        <v>686</v>
      </c>
    </row>
    <row r="147" spans="12:13">
      <c r="L147" s="277">
        <v>80004</v>
      </c>
      <c r="M147" s="11" t="s">
        <v>697</v>
      </c>
    </row>
    <row r="148" spans="12:13">
      <c r="L148" s="11">
        <v>80005</v>
      </c>
      <c r="M148" s="11" t="s">
        <v>379</v>
      </c>
    </row>
    <row r="149" spans="12:13">
      <c r="L149" s="11">
        <v>80006</v>
      </c>
      <c r="M149" s="11" t="s">
        <v>380</v>
      </c>
    </row>
    <row r="150" spans="12:13">
      <c r="L150" s="277">
        <v>80007</v>
      </c>
      <c r="M150" s="11" t="s">
        <v>681</v>
      </c>
    </row>
    <row r="151" spans="12:13">
      <c r="L151" s="11">
        <v>90001</v>
      </c>
      <c r="M151" s="11" t="s">
        <v>381</v>
      </c>
    </row>
    <row r="152" spans="12:13">
      <c r="L152" s="11">
        <v>90002</v>
      </c>
      <c r="M152" s="11" t="s">
        <v>382</v>
      </c>
    </row>
    <row r="153" spans="12:13">
      <c r="L153" s="11">
        <v>90003</v>
      </c>
      <c r="M153" s="11" t="s">
        <v>383</v>
      </c>
    </row>
    <row r="154" spans="12:13">
      <c r="L154" s="11">
        <v>90004</v>
      </c>
      <c r="M154" s="11" t="s">
        <v>384</v>
      </c>
    </row>
    <row r="155" spans="12:13">
      <c r="L155" s="11">
        <v>90005</v>
      </c>
      <c r="M155" s="11" t="s">
        <v>385</v>
      </c>
    </row>
    <row r="156" spans="12:13">
      <c r="L156" s="11">
        <v>90006</v>
      </c>
      <c r="M156" s="11" t="s">
        <v>386</v>
      </c>
    </row>
    <row r="157" spans="12:13">
      <c r="L157" s="11">
        <v>90007</v>
      </c>
      <c r="M157" s="11" t="s">
        <v>387</v>
      </c>
    </row>
    <row r="158" spans="12:13">
      <c r="L158" s="11">
        <v>90008</v>
      </c>
      <c r="M158" s="11" t="s">
        <v>388</v>
      </c>
    </row>
    <row r="159" spans="12:13">
      <c r="L159" s="277">
        <v>90009</v>
      </c>
      <c r="M159" s="11" t="s">
        <v>709</v>
      </c>
    </row>
    <row r="160" spans="12:13">
      <c r="L160" s="11">
        <v>90010</v>
      </c>
      <c r="M160" s="11" t="s">
        <v>389</v>
      </c>
    </row>
    <row r="161" spans="12:13">
      <c r="L161" s="11">
        <v>90011</v>
      </c>
      <c r="M161" s="11" t="s">
        <v>390</v>
      </c>
    </row>
    <row r="162" spans="12:13">
      <c r="L162" s="11">
        <v>90012</v>
      </c>
      <c r="M162" s="11" t="s">
        <v>391</v>
      </c>
    </row>
    <row r="163" spans="12:13">
      <c r="L163" s="11">
        <v>90013</v>
      </c>
      <c r="M163" s="11" t="s">
        <v>392</v>
      </c>
    </row>
    <row r="164" spans="12:13">
      <c r="L164" s="11">
        <v>90014</v>
      </c>
      <c r="M164" s="11" t="s">
        <v>393</v>
      </c>
    </row>
    <row r="165" spans="12:13">
      <c r="L165" s="11">
        <v>90015</v>
      </c>
      <c r="M165" s="11" t="s">
        <v>394</v>
      </c>
    </row>
    <row r="166" spans="12:13">
      <c r="L166" s="277">
        <v>90017</v>
      </c>
      <c r="M166" s="11" t="s">
        <v>393</v>
      </c>
    </row>
    <row r="167" spans="12:13">
      <c r="L167" s="11">
        <v>90100</v>
      </c>
      <c r="M167" s="11" t="s">
        <v>248</v>
      </c>
    </row>
    <row r="168" spans="12:13">
      <c r="L168" s="11">
        <v>100001</v>
      </c>
      <c r="M168" s="11" t="s">
        <v>395</v>
      </c>
    </row>
    <row r="169" spans="12:13">
      <c r="L169" s="11">
        <v>100002</v>
      </c>
      <c r="M169" s="11" t="s">
        <v>396</v>
      </c>
    </row>
    <row r="170" spans="12:13">
      <c r="L170" s="11">
        <v>100003</v>
      </c>
      <c r="M170" s="11" t="s">
        <v>397</v>
      </c>
    </row>
    <row r="171" spans="12:13">
      <c r="L171" s="11">
        <v>100004</v>
      </c>
      <c r="M171" s="11" t="s">
        <v>398</v>
      </c>
    </row>
    <row r="172" spans="12:13">
      <c r="L172" s="11">
        <v>100005</v>
      </c>
      <c r="M172" s="11" t="s">
        <v>399</v>
      </c>
    </row>
    <row r="173" spans="12:13">
      <c r="L173" s="11">
        <v>110001</v>
      </c>
      <c r="M173" s="11" t="s">
        <v>249</v>
      </c>
    </row>
    <row r="174" spans="12:13">
      <c r="L174" s="11">
        <v>110002</v>
      </c>
      <c r="M174" s="11" t="s">
        <v>250</v>
      </c>
    </row>
    <row r="175" spans="12:13">
      <c r="L175" s="11">
        <v>110003</v>
      </c>
      <c r="M175" s="11" t="s">
        <v>251</v>
      </c>
    </row>
    <row r="176" spans="12:13">
      <c r="L176" s="11">
        <v>110004</v>
      </c>
      <c r="M176" s="11" t="s">
        <v>252</v>
      </c>
    </row>
    <row r="177" spans="12:13">
      <c r="L177" s="11">
        <v>110005</v>
      </c>
      <c r="M177" s="11" t="s">
        <v>253</v>
      </c>
    </row>
    <row r="178" spans="12:13">
      <c r="L178" s="11">
        <v>110006</v>
      </c>
      <c r="M178" s="11" t="s">
        <v>254</v>
      </c>
    </row>
    <row r="179" spans="12:13">
      <c r="L179" s="11">
        <v>110007</v>
      </c>
      <c r="M179" s="11" t="s">
        <v>255</v>
      </c>
    </row>
    <row r="180" spans="12:13">
      <c r="L180" s="11">
        <v>110008</v>
      </c>
      <c r="M180" s="11" t="s">
        <v>256</v>
      </c>
    </row>
    <row r="181" spans="12:13">
      <c r="L181" s="11">
        <v>110009</v>
      </c>
      <c r="M181" s="11" t="s">
        <v>257</v>
      </c>
    </row>
    <row r="182" spans="12:13">
      <c r="L182" s="11">
        <v>110010</v>
      </c>
      <c r="M182" s="11" t="s">
        <v>258</v>
      </c>
    </row>
    <row r="183" spans="12:13">
      <c r="L183" s="11">
        <v>120001</v>
      </c>
      <c r="M183" s="11" t="s">
        <v>400</v>
      </c>
    </row>
    <row r="184" spans="12:13">
      <c r="L184" s="11">
        <v>120002</v>
      </c>
      <c r="M184" s="11" t="s">
        <v>401</v>
      </c>
    </row>
    <row r="185" spans="12:13">
      <c r="L185" s="11">
        <v>120003</v>
      </c>
      <c r="M185" s="11" t="s">
        <v>402</v>
      </c>
    </row>
    <row r="186" spans="12:13">
      <c r="L186" s="11">
        <v>130001</v>
      </c>
      <c r="M186" s="11" t="s">
        <v>403</v>
      </c>
    </row>
    <row r="187" spans="12:13">
      <c r="L187" s="11">
        <v>130002</v>
      </c>
      <c r="M187" s="11" t="s">
        <v>404</v>
      </c>
    </row>
    <row r="188" spans="12:13">
      <c r="L188" s="11">
        <v>130003</v>
      </c>
      <c r="M188" s="11" t="s">
        <v>405</v>
      </c>
    </row>
    <row r="189" spans="12:13">
      <c r="L189" s="11">
        <v>130004</v>
      </c>
      <c r="M189" s="11" t="s">
        <v>406</v>
      </c>
    </row>
    <row r="190" spans="12:13">
      <c r="L190" s="11">
        <v>130005</v>
      </c>
      <c r="M190" s="11" t="s">
        <v>407</v>
      </c>
    </row>
    <row r="191" spans="12:13">
      <c r="L191" s="277">
        <v>130006</v>
      </c>
      <c r="M191" s="11" t="s">
        <v>700</v>
      </c>
    </row>
    <row r="192" spans="12:13">
      <c r="L192" s="11">
        <v>140001</v>
      </c>
      <c r="M192" s="11" t="s">
        <v>408</v>
      </c>
    </row>
    <row r="193" spans="12:13">
      <c r="L193" s="11">
        <v>140002</v>
      </c>
      <c r="M193" s="11" t="s">
        <v>409</v>
      </c>
    </row>
    <row r="194" spans="12:13">
      <c r="L194" s="11">
        <v>140003</v>
      </c>
      <c r="M194" s="11" t="s">
        <v>410</v>
      </c>
    </row>
    <row r="195" spans="12:13">
      <c r="L195" s="11">
        <v>140004</v>
      </c>
      <c r="M195" s="11" t="s">
        <v>411</v>
      </c>
    </row>
    <row r="196" spans="12:13">
      <c r="L196" s="11">
        <v>140005</v>
      </c>
      <c r="M196" s="11" t="s">
        <v>412</v>
      </c>
    </row>
    <row r="197" spans="12:13">
      <c r="L197" s="11">
        <v>140006</v>
      </c>
      <c r="M197" s="11" t="s">
        <v>413</v>
      </c>
    </row>
    <row r="198" spans="12:13">
      <c r="L198" s="11">
        <v>140007</v>
      </c>
      <c r="M198" s="11" t="s">
        <v>414</v>
      </c>
    </row>
    <row r="199" spans="12:13">
      <c r="L199" s="11">
        <v>140008</v>
      </c>
      <c r="M199" s="11" t="s">
        <v>415</v>
      </c>
    </row>
    <row r="200" spans="12:13">
      <c r="L200" s="11">
        <v>140009</v>
      </c>
      <c r="M200" s="11" t="s">
        <v>416</v>
      </c>
    </row>
    <row r="201" spans="12:13">
      <c r="L201" s="11">
        <v>140010</v>
      </c>
      <c r="M201" s="11" t="s">
        <v>417</v>
      </c>
    </row>
    <row r="202" spans="12:13">
      <c r="L202" s="11">
        <v>140011</v>
      </c>
      <c r="M202" s="11" t="s">
        <v>418</v>
      </c>
    </row>
    <row r="203" spans="12:13">
      <c r="L203" s="11">
        <v>150001</v>
      </c>
      <c r="M203" s="11" t="s">
        <v>419</v>
      </c>
    </row>
    <row r="204" spans="12:13">
      <c r="L204" s="11">
        <v>150002</v>
      </c>
      <c r="M204" s="11" t="s">
        <v>420</v>
      </c>
    </row>
    <row r="205" spans="12:13">
      <c r="L205" s="11">
        <v>150003</v>
      </c>
      <c r="M205" s="11" t="s">
        <v>421</v>
      </c>
    </row>
    <row r="206" spans="12:13">
      <c r="L206" s="11">
        <v>150004</v>
      </c>
      <c r="M206" s="11" t="s">
        <v>422</v>
      </c>
    </row>
    <row r="207" spans="12:13">
      <c r="L207" s="11">
        <v>150005</v>
      </c>
      <c r="M207" s="11" t="s">
        <v>423</v>
      </c>
    </row>
    <row r="208" spans="12:13">
      <c r="L208" s="11">
        <v>150006</v>
      </c>
      <c r="M208" s="11" t="s">
        <v>424</v>
      </c>
    </row>
    <row r="209" spans="12:13">
      <c r="L209" s="11">
        <v>150007</v>
      </c>
      <c r="M209" s="11" t="s">
        <v>425</v>
      </c>
    </row>
    <row r="210" spans="12:13">
      <c r="L210" s="11">
        <v>150008</v>
      </c>
      <c r="M210" s="11" t="s">
        <v>426</v>
      </c>
    </row>
    <row r="211" spans="12:13">
      <c r="L211" s="11">
        <v>150009</v>
      </c>
      <c r="M211" s="11" t="s">
        <v>427</v>
      </c>
    </row>
    <row r="212" spans="12:13">
      <c r="L212" s="11">
        <v>150010</v>
      </c>
      <c r="M212" s="11" t="s">
        <v>428</v>
      </c>
    </row>
    <row r="213" spans="12:13">
      <c r="L213" s="11">
        <v>150011</v>
      </c>
      <c r="M213" s="11" t="s">
        <v>429</v>
      </c>
    </row>
    <row r="214" spans="12:13">
      <c r="L214" s="11">
        <v>150012</v>
      </c>
      <c r="M214" s="11" t="s">
        <v>430</v>
      </c>
    </row>
    <row r="215" spans="12:13">
      <c r="L215" s="11">
        <v>150013</v>
      </c>
      <c r="M215" s="11" t="s">
        <v>431</v>
      </c>
    </row>
    <row r="216" spans="12:13">
      <c r="L216" s="11">
        <v>150014</v>
      </c>
      <c r="M216" s="11" t="s">
        <v>432</v>
      </c>
    </row>
    <row r="217" spans="12:13">
      <c r="L217" s="11">
        <v>150015</v>
      </c>
      <c r="M217" s="11" t="s">
        <v>433</v>
      </c>
    </row>
    <row r="218" spans="12:13">
      <c r="L218" s="11">
        <v>150016</v>
      </c>
      <c r="M218" s="11" t="s">
        <v>434</v>
      </c>
    </row>
    <row r="219" spans="12:13">
      <c r="L219" s="11">
        <v>150017</v>
      </c>
      <c r="M219" s="11" t="s">
        <v>435</v>
      </c>
    </row>
    <row r="220" spans="12:13">
      <c r="L220" s="11">
        <v>150018</v>
      </c>
      <c r="M220" s="11" t="s">
        <v>436</v>
      </c>
    </row>
    <row r="221" spans="12:13">
      <c r="L221" s="11">
        <v>150019</v>
      </c>
      <c r="M221" s="11" t="s">
        <v>437</v>
      </c>
    </row>
    <row r="222" spans="12:13">
      <c r="L222" s="11">
        <v>150020</v>
      </c>
      <c r="M222" s="11" t="s">
        <v>438</v>
      </c>
    </row>
    <row r="223" spans="12:13">
      <c r="L223" s="11">
        <v>150021</v>
      </c>
      <c r="M223" s="11" t="s">
        <v>439</v>
      </c>
    </row>
    <row r="224" spans="12:13">
      <c r="L224" s="11">
        <v>150022</v>
      </c>
      <c r="M224" s="11" t="s">
        <v>440</v>
      </c>
    </row>
    <row r="225" spans="12:13">
      <c r="L225" s="11">
        <v>150023</v>
      </c>
      <c r="M225" s="11" t="s">
        <v>441</v>
      </c>
    </row>
    <row r="226" spans="12:13">
      <c r="L226" s="11">
        <v>150024</v>
      </c>
      <c r="M226" s="11" t="s">
        <v>442</v>
      </c>
    </row>
    <row r="227" spans="12:13">
      <c r="L227" s="11">
        <v>150025</v>
      </c>
      <c r="M227" s="11" t="s">
        <v>443</v>
      </c>
    </row>
    <row r="228" spans="12:13">
      <c r="L228" s="11">
        <v>150026</v>
      </c>
      <c r="M228" s="11" t="s">
        <v>444</v>
      </c>
    </row>
    <row r="229" spans="12:13">
      <c r="L229" s="201">
        <v>150027</v>
      </c>
      <c r="M229" s="201" t="s">
        <v>445</v>
      </c>
    </row>
    <row r="230" spans="12:13">
      <c r="L230" s="11">
        <v>150028</v>
      </c>
      <c r="M230" s="11" t="s">
        <v>446</v>
      </c>
    </row>
    <row r="231" spans="12:13">
      <c r="L231" s="11">
        <v>160001</v>
      </c>
      <c r="M231" s="11" t="s">
        <v>447</v>
      </c>
    </row>
    <row r="232" spans="12:13">
      <c r="L232" s="11">
        <v>160002</v>
      </c>
      <c r="M232" s="11" t="s">
        <v>448</v>
      </c>
    </row>
    <row r="233" spans="12:13">
      <c r="L233" s="11">
        <v>160003</v>
      </c>
      <c r="M233" s="11" t="s">
        <v>449</v>
      </c>
    </row>
    <row r="234" spans="12:13">
      <c r="L234" s="11">
        <v>160004</v>
      </c>
      <c r="M234" s="11" t="s">
        <v>450</v>
      </c>
    </row>
    <row r="235" spans="12:13">
      <c r="L235" s="11">
        <v>160005</v>
      </c>
      <c r="M235" s="11" t="s">
        <v>451</v>
      </c>
    </row>
    <row r="236" spans="12:13">
      <c r="L236" s="11">
        <v>160006</v>
      </c>
      <c r="M236" s="11" t="s">
        <v>452</v>
      </c>
    </row>
    <row r="237" spans="12:13">
      <c r="L237" s="11">
        <v>160007</v>
      </c>
      <c r="M237" s="11" t="s">
        <v>453</v>
      </c>
    </row>
    <row r="238" spans="12:13">
      <c r="L238" s="11">
        <v>170001</v>
      </c>
      <c r="M238" s="11" t="s">
        <v>344</v>
      </c>
    </row>
    <row r="239" spans="12:13">
      <c r="L239" s="11">
        <v>170002</v>
      </c>
      <c r="M239" s="11" t="s">
        <v>235</v>
      </c>
    </row>
    <row r="240" spans="12:13">
      <c r="L240" s="11">
        <v>170003</v>
      </c>
      <c r="M240" s="11" t="s">
        <v>454</v>
      </c>
    </row>
    <row r="241" spans="12:13">
      <c r="L241" s="11">
        <v>170004</v>
      </c>
      <c r="M241" s="11" t="s">
        <v>455</v>
      </c>
    </row>
    <row r="242" spans="12:13">
      <c r="L242" s="11">
        <v>170005</v>
      </c>
      <c r="M242" s="11" t="s">
        <v>456</v>
      </c>
    </row>
    <row r="243" spans="12:13">
      <c r="L243" s="11">
        <v>170006</v>
      </c>
      <c r="M243" s="11" t="s">
        <v>457</v>
      </c>
    </row>
    <row r="244" spans="12:13">
      <c r="L244" s="277">
        <v>170007</v>
      </c>
      <c r="M244" s="11" t="s">
        <v>692</v>
      </c>
    </row>
    <row r="245" spans="12:13">
      <c r="L245" s="277">
        <v>170008</v>
      </c>
      <c r="M245" s="11" t="s">
        <v>705</v>
      </c>
    </row>
    <row r="246" spans="12:13">
      <c r="L246" s="277">
        <v>170009</v>
      </c>
      <c r="M246" s="11" t="s">
        <v>671</v>
      </c>
    </row>
    <row r="247" spans="12:13">
      <c r="L247" s="277">
        <v>170010</v>
      </c>
      <c r="M247" s="11" t="s">
        <v>680</v>
      </c>
    </row>
    <row r="248" spans="12:13">
      <c r="L248" s="11">
        <v>180001</v>
      </c>
      <c r="M248" s="11" t="s">
        <v>458</v>
      </c>
    </row>
    <row r="249" spans="12:13">
      <c r="L249" s="11">
        <v>180002</v>
      </c>
      <c r="M249" s="11" t="s">
        <v>459</v>
      </c>
    </row>
    <row r="250" spans="12:13">
      <c r="L250" s="11">
        <v>180003</v>
      </c>
      <c r="M250" s="11" t="s">
        <v>460</v>
      </c>
    </row>
    <row r="251" spans="12:13">
      <c r="L251" s="11">
        <v>180004</v>
      </c>
      <c r="M251" s="11" t="s">
        <v>461</v>
      </c>
    </row>
    <row r="252" spans="12:13">
      <c r="L252" s="11">
        <v>190001</v>
      </c>
      <c r="M252" s="11" t="s">
        <v>462</v>
      </c>
    </row>
    <row r="253" spans="12:13">
      <c r="L253" s="11">
        <v>190002</v>
      </c>
      <c r="M253" s="11" t="s">
        <v>463</v>
      </c>
    </row>
    <row r="254" spans="12:13">
      <c r="L254" s="11">
        <v>190003</v>
      </c>
      <c r="M254" s="11" t="s">
        <v>464</v>
      </c>
    </row>
    <row r="255" spans="12:13">
      <c r="L255" s="11">
        <v>190004</v>
      </c>
      <c r="M255" s="11" t="s">
        <v>465</v>
      </c>
    </row>
    <row r="256" spans="12:13">
      <c r="L256" s="11">
        <v>190005</v>
      </c>
      <c r="M256" s="11" t="s">
        <v>466</v>
      </c>
    </row>
    <row r="257" spans="12:13">
      <c r="L257" s="11">
        <v>190006</v>
      </c>
      <c r="M257" s="11" t="s">
        <v>467</v>
      </c>
    </row>
    <row r="258" spans="12:13">
      <c r="L258" s="277">
        <v>190007</v>
      </c>
      <c r="M258" s="11" t="s">
        <v>703</v>
      </c>
    </row>
    <row r="259" spans="12:13">
      <c r="L259" s="11">
        <v>200001</v>
      </c>
      <c r="M259" s="11" t="s">
        <v>468</v>
      </c>
    </row>
    <row r="260" spans="12:13">
      <c r="L260" s="11">
        <v>200002</v>
      </c>
      <c r="M260" s="11" t="s">
        <v>469</v>
      </c>
    </row>
    <row r="261" spans="12:13">
      <c r="L261" s="11">
        <v>200003</v>
      </c>
      <c r="M261" s="11" t="s">
        <v>470</v>
      </c>
    </row>
    <row r="262" spans="12:13">
      <c r="L262" s="11">
        <v>200004</v>
      </c>
      <c r="M262" s="11" t="s">
        <v>471</v>
      </c>
    </row>
    <row r="263" spans="12:13">
      <c r="L263" s="11">
        <v>200005</v>
      </c>
      <c r="M263" s="11" t="s">
        <v>472</v>
      </c>
    </row>
    <row r="264" spans="12:13">
      <c r="L264" s="11">
        <v>200006</v>
      </c>
      <c r="M264" s="11" t="s">
        <v>473</v>
      </c>
    </row>
    <row r="265" spans="12:13">
      <c r="L265" s="11">
        <v>200007</v>
      </c>
      <c r="M265" s="11" t="s">
        <v>474</v>
      </c>
    </row>
    <row r="266" spans="12:13">
      <c r="L266" s="11">
        <v>200008</v>
      </c>
      <c r="M266" s="11" t="s">
        <v>475</v>
      </c>
    </row>
    <row r="267" spans="12:13">
      <c r="L267" s="11">
        <v>200009</v>
      </c>
      <c r="M267" s="11" t="s">
        <v>476</v>
      </c>
    </row>
    <row r="268" spans="12:13">
      <c r="L268" s="11">
        <v>200010</v>
      </c>
      <c r="M268" s="11" t="s">
        <v>477</v>
      </c>
    </row>
    <row r="269" spans="12:13">
      <c r="L269" s="11">
        <v>200011</v>
      </c>
      <c r="M269" s="11" t="s">
        <v>478</v>
      </c>
    </row>
    <row r="270" spans="12:13">
      <c r="L270" s="11">
        <v>200012</v>
      </c>
      <c r="M270" s="11" t="s">
        <v>479</v>
      </c>
    </row>
    <row r="271" spans="12:13">
      <c r="L271" s="11">
        <v>200013</v>
      </c>
      <c r="M271" s="11" t="s">
        <v>480</v>
      </c>
    </row>
    <row r="272" spans="12:13">
      <c r="L272" s="11">
        <v>200014</v>
      </c>
      <c r="M272" s="11" t="s">
        <v>481</v>
      </c>
    </row>
    <row r="273" spans="12:13">
      <c r="L273" s="11">
        <v>200015</v>
      </c>
      <c r="M273" s="11" t="s">
        <v>482</v>
      </c>
    </row>
    <row r="274" spans="12:13">
      <c r="L274" s="11">
        <v>200016</v>
      </c>
      <c r="M274" s="11" t="s">
        <v>483</v>
      </c>
    </row>
    <row r="275" spans="12:13">
      <c r="L275" s="11">
        <v>200017</v>
      </c>
      <c r="M275" s="11" t="s">
        <v>484</v>
      </c>
    </row>
    <row r="276" spans="12:13">
      <c r="L276" s="11">
        <v>200018</v>
      </c>
      <c r="M276" s="11" t="s">
        <v>485</v>
      </c>
    </row>
    <row r="277" spans="12:13">
      <c r="L277" s="11">
        <v>200019</v>
      </c>
      <c r="M277" s="11" t="s">
        <v>486</v>
      </c>
    </row>
    <row r="278" spans="12:13">
      <c r="L278" s="11">
        <v>200020</v>
      </c>
      <c r="M278" s="11" t="s">
        <v>487</v>
      </c>
    </row>
    <row r="279" spans="12:13">
      <c r="L279" s="11">
        <v>200021</v>
      </c>
      <c r="M279" s="11" t="s">
        <v>488</v>
      </c>
    </row>
    <row r="280" spans="12:13">
      <c r="L280" s="11">
        <v>200022</v>
      </c>
      <c r="M280" s="11" t="s">
        <v>489</v>
      </c>
    </row>
    <row r="281" spans="12:13">
      <c r="L281" s="271">
        <v>200023</v>
      </c>
      <c r="M281" s="271" t="s">
        <v>490</v>
      </c>
    </row>
    <row r="282" spans="12:13">
      <c r="L282" s="11">
        <v>200024</v>
      </c>
      <c r="M282" s="11" t="s">
        <v>491</v>
      </c>
    </row>
    <row r="283" spans="12:13">
      <c r="L283" s="11">
        <v>200025</v>
      </c>
      <c r="M283" s="11" t="s">
        <v>492</v>
      </c>
    </row>
    <row r="284" spans="12:13">
      <c r="L284" s="11">
        <v>200026</v>
      </c>
      <c r="M284" s="11" t="s">
        <v>493</v>
      </c>
    </row>
    <row r="285" spans="12:13">
      <c r="L285" s="11">
        <v>200027</v>
      </c>
      <c r="M285" s="11" t="s">
        <v>494</v>
      </c>
    </row>
    <row r="286" spans="12:13">
      <c r="L286" s="11">
        <v>200028</v>
      </c>
      <c r="M286" s="11" t="s">
        <v>495</v>
      </c>
    </row>
    <row r="287" spans="12:13">
      <c r="L287" s="11">
        <v>200029</v>
      </c>
      <c r="M287" s="11" t="s">
        <v>496</v>
      </c>
    </row>
    <row r="288" spans="12:13">
      <c r="L288" s="11">
        <v>210001</v>
      </c>
      <c r="M288" s="11" t="s">
        <v>497</v>
      </c>
    </row>
    <row r="289" spans="12:13">
      <c r="L289" s="11">
        <v>210002</v>
      </c>
      <c r="M289" s="11" t="s">
        <v>498</v>
      </c>
    </row>
    <row r="290" spans="12:13">
      <c r="L290" s="11">
        <v>210003</v>
      </c>
      <c r="M290" s="11" t="s">
        <v>499</v>
      </c>
    </row>
    <row r="291" spans="12:13">
      <c r="L291" s="277">
        <v>210004</v>
      </c>
      <c r="M291" s="11" t="s">
        <v>698</v>
      </c>
    </row>
    <row r="292" spans="12:13">
      <c r="L292" s="277">
        <v>210005</v>
      </c>
      <c r="M292" s="11" t="s">
        <v>691</v>
      </c>
    </row>
    <row r="293" spans="12:13">
      <c r="L293" s="277">
        <v>210007</v>
      </c>
      <c r="M293" s="11" t="s">
        <v>704</v>
      </c>
    </row>
    <row r="294" spans="12:13">
      <c r="L294" s="277">
        <v>210008</v>
      </c>
      <c r="M294" s="11" t="s">
        <v>695</v>
      </c>
    </row>
    <row r="295" spans="12:13">
      <c r="L295" s="11">
        <v>220001</v>
      </c>
      <c r="M295" s="11" t="s">
        <v>500</v>
      </c>
    </row>
    <row r="296" spans="12:13">
      <c r="L296" s="11">
        <v>220002</v>
      </c>
      <c r="M296" s="11" t="s">
        <v>501</v>
      </c>
    </row>
    <row r="297" spans="12:13">
      <c r="L297" s="11">
        <v>220003</v>
      </c>
      <c r="M297" s="11" t="s">
        <v>502</v>
      </c>
    </row>
    <row r="298" spans="12:13">
      <c r="L298" s="277">
        <v>220004</v>
      </c>
      <c r="M298" s="11" t="s">
        <v>673</v>
      </c>
    </row>
    <row r="299" spans="12:13">
      <c r="L299" s="11">
        <v>220005</v>
      </c>
      <c r="M299" s="11" t="s">
        <v>503</v>
      </c>
    </row>
    <row r="300" spans="12:13">
      <c r="L300" s="11">
        <v>220006</v>
      </c>
      <c r="M300" s="11" t="s">
        <v>504</v>
      </c>
    </row>
    <row r="301" spans="12:13">
      <c r="L301" s="11">
        <v>220007</v>
      </c>
      <c r="M301" s="11" t="s">
        <v>505</v>
      </c>
    </row>
    <row r="302" spans="12:13">
      <c r="L302" s="11">
        <v>230001</v>
      </c>
      <c r="M302" s="11" t="s">
        <v>506</v>
      </c>
    </row>
    <row r="303" spans="12:13">
      <c r="L303" s="11">
        <v>230002</v>
      </c>
      <c r="M303" s="11" t="s">
        <v>507</v>
      </c>
    </row>
    <row r="304" spans="12:13">
      <c r="L304" s="11">
        <v>230003</v>
      </c>
      <c r="M304" s="11" t="s">
        <v>508</v>
      </c>
    </row>
    <row r="305" spans="12:13">
      <c r="L305" s="11">
        <v>230004</v>
      </c>
    </row>
    <row r="306" spans="12:13">
      <c r="L306" s="277">
        <v>230005</v>
      </c>
      <c r="M306" s="11" t="s">
        <v>677</v>
      </c>
    </row>
    <row r="307" spans="12:13">
      <c r="L307" s="11">
        <v>240001</v>
      </c>
      <c r="M307" s="11" t="s">
        <v>509</v>
      </c>
    </row>
    <row r="308" spans="12:13">
      <c r="L308" s="11">
        <v>240002</v>
      </c>
      <c r="M308" s="11" t="s">
        <v>510</v>
      </c>
    </row>
    <row r="309" spans="12:13">
      <c r="L309" s="11">
        <v>240003</v>
      </c>
      <c r="M309" s="11" t="s">
        <v>511</v>
      </c>
    </row>
    <row r="310" spans="12:13">
      <c r="L310" s="11">
        <v>240004</v>
      </c>
      <c r="M310" s="11" t="s">
        <v>512</v>
      </c>
    </row>
    <row r="311" spans="12:13">
      <c r="L311" s="11">
        <v>240005</v>
      </c>
      <c r="M311" s="11" t="s">
        <v>513</v>
      </c>
    </row>
    <row r="312" spans="12:13">
      <c r="L312" s="11">
        <v>240006</v>
      </c>
      <c r="M312" s="11" t="s">
        <v>514</v>
      </c>
    </row>
    <row r="313" spans="12:13">
      <c r="L313" s="11">
        <v>240007</v>
      </c>
      <c r="M313" s="11" t="s">
        <v>515</v>
      </c>
    </row>
    <row r="314" spans="12:13">
      <c r="L314" s="11">
        <v>240008</v>
      </c>
      <c r="M314" s="11" t="s">
        <v>516</v>
      </c>
    </row>
    <row r="315" spans="12:13">
      <c r="L315" s="11">
        <v>240009</v>
      </c>
      <c r="M315" s="11" t="s">
        <v>517</v>
      </c>
    </row>
    <row r="316" spans="12:13">
      <c r="L316" s="11">
        <v>240010</v>
      </c>
      <c r="M316" s="11" t="s">
        <v>518</v>
      </c>
    </row>
    <row r="317" spans="12:13">
      <c r="L317" s="11">
        <v>240011</v>
      </c>
      <c r="M317" s="11" t="s">
        <v>519</v>
      </c>
    </row>
    <row r="318" spans="12:13">
      <c r="L318" s="277">
        <v>240012</v>
      </c>
      <c r="M318" s="11" t="s">
        <v>519</v>
      </c>
    </row>
    <row r="319" spans="12:13">
      <c r="L319" s="11">
        <v>250001</v>
      </c>
      <c r="M319" s="11" t="s">
        <v>520</v>
      </c>
    </row>
    <row r="320" spans="12:13">
      <c r="L320" s="11">
        <v>250002</v>
      </c>
      <c r="M320" s="11" t="s">
        <v>521</v>
      </c>
    </row>
    <row r="321" spans="12:13">
      <c r="L321" s="11">
        <v>250003</v>
      </c>
      <c r="M321" s="11" t="s">
        <v>522</v>
      </c>
    </row>
    <row r="322" spans="12:13">
      <c r="L322" s="11">
        <v>250004</v>
      </c>
      <c r="M322" s="11" t="s">
        <v>523</v>
      </c>
    </row>
    <row r="323" spans="12:13">
      <c r="L323" s="11">
        <v>250005</v>
      </c>
      <c r="M323" s="11" t="s">
        <v>524</v>
      </c>
    </row>
    <row r="324" spans="12:13">
      <c r="L324" s="11">
        <v>250006</v>
      </c>
      <c r="M324" s="11" t="s">
        <v>525</v>
      </c>
    </row>
    <row r="325" spans="12:13">
      <c r="L325" s="11">
        <v>250008</v>
      </c>
      <c r="M325" s="11" t="s">
        <v>526</v>
      </c>
    </row>
    <row r="326" spans="12:13">
      <c r="L326" s="11">
        <v>250009</v>
      </c>
      <c r="M326" s="11" t="s">
        <v>527</v>
      </c>
    </row>
    <row r="327" spans="12:13">
      <c r="L327" s="11">
        <v>260001</v>
      </c>
      <c r="M327" s="11" t="s">
        <v>528</v>
      </c>
    </row>
    <row r="328" spans="12:13">
      <c r="L328" s="11">
        <v>260002</v>
      </c>
      <c r="M328" s="11" t="s">
        <v>529</v>
      </c>
    </row>
    <row r="329" spans="12:13">
      <c r="L329" s="11">
        <v>260003</v>
      </c>
      <c r="M329" s="11" t="s">
        <v>530</v>
      </c>
    </row>
    <row r="330" spans="12:13">
      <c r="L330" s="11">
        <v>260004</v>
      </c>
      <c r="M330" s="11" t="s">
        <v>531</v>
      </c>
    </row>
    <row r="331" spans="12:13">
      <c r="L331" s="11">
        <v>270001</v>
      </c>
      <c r="M331" s="11" t="s">
        <v>532</v>
      </c>
    </row>
    <row r="332" spans="12:13">
      <c r="L332" s="11">
        <v>270002</v>
      </c>
      <c r="M332" s="11" t="s">
        <v>533</v>
      </c>
    </row>
    <row r="333" spans="12:13">
      <c r="L333" s="11">
        <v>270003</v>
      </c>
      <c r="M333" s="11" t="s">
        <v>534</v>
      </c>
    </row>
    <row r="334" spans="12:13">
      <c r="L334" s="11">
        <v>270004</v>
      </c>
      <c r="M334" s="11" t="s">
        <v>535</v>
      </c>
    </row>
    <row r="335" spans="12:13">
      <c r="L335" s="11">
        <v>270005</v>
      </c>
      <c r="M335" s="11" t="s">
        <v>536</v>
      </c>
    </row>
    <row r="336" spans="12:13">
      <c r="L336" s="11">
        <v>270006</v>
      </c>
      <c r="M336" s="11" t="s">
        <v>537</v>
      </c>
    </row>
    <row r="337" spans="12:13">
      <c r="L337" s="11">
        <v>270007</v>
      </c>
      <c r="M337" s="11" t="s">
        <v>538</v>
      </c>
    </row>
    <row r="338" spans="12:13">
      <c r="L338" s="11">
        <v>280001</v>
      </c>
      <c r="M338" s="11" t="s">
        <v>539</v>
      </c>
    </row>
    <row r="339" spans="12:13">
      <c r="L339" s="11">
        <v>280002</v>
      </c>
      <c r="M339" s="11" t="s">
        <v>540</v>
      </c>
    </row>
    <row r="340" spans="12:13">
      <c r="L340" s="11">
        <v>280003</v>
      </c>
      <c r="M340" s="11" t="s">
        <v>541</v>
      </c>
    </row>
    <row r="341" spans="12:13">
      <c r="L341" s="11">
        <v>280004</v>
      </c>
      <c r="M341" s="11" t="s">
        <v>542</v>
      </c>
    </row>
    <row r="342" spans="12:13">
      <c r="L342" s="11">
        <v>280005</v>
      </c>
      <c r="M342" s="11" t="s">
        <v>543</v>
      </c>
    </row>
    <row r="343" spans="12:13">
      <c r="L343" s="11">
        <v>280006</v>
      </c>
      <c r="M343" s="11" t="s">
        <v>544</v>
      </c>
    </row>
    <row r="344" spans="12:13">
      <c r="L344" s="277">
        <v>280007</v>
      </c>
      <c r="M344" s="11" t="s">
        <v>685</v>
      </c>
    </row>
    <row r="345" spans="12:13">
      <c r="L345" s="11">
        <v>280008</v>
      </c>
      <c r="M345" s="11" t="s">
        <v>545</v>
      </c>
    </row>
    <row r="346" spans="12:13">
      <c r="L346" s="11">
        <v>280009</v>
      </c>
      <c r="M346" s="11" t="s">
        <v>546</v>
      </c>
    </row>
    <row r="347" spans="12:13">
      <c r="L347" s="277">
        <v>280010</v>
      </c>
      <c r="M347" s="11" t="s">
        <v>684</v>
      </c>
    </row>
    <row r="348" spans="12:13">
      <c r="L348" s="277">
        <v>280011</v>
      </c>
      <c r="M348" s="11" t="s">
        <v>693</v>
      </c>
    </row>
    <row r="349" spans="12:13">
      <c r="L349" s="11">
        <v>280012</v>
      </c>
      <c r="M349" s="11" t="s">
        <v>547</v>
      </c>
    </row>
    <row r="350" spans="12:13">
      <c r="L350" s="277">
        <v>280013</v>
      </c>
      <c r="M350" s="11" t="s">
        <v>676</v>
      </c>
    </row>
    <row r="351" spans="12:13">
      <c r="L351" s="11">
        <v>280014</v>
      </c>
      <c r="M351" s="11" t="s">
        <v>548</v>
      </c>
    </row>
    <row r="352" spans="12:13">
      <c r="L352" s="11">
        <v>280015</v>
      </c>
      <c r="M352" s="11" t="s">
        <v>549</v>
      </c>
    </row>
    <row r="353" spans="12:13">
      <c r="L353" s="11">
        <v>280016</v>
      </c>
      <c r="M353" s="11" t="s">
        <v>550</v>
      </c>
    </row>
    <row r="354" spans="12:13">
      <c r="L354" s="11">
        <v>280017</v>
      </c>
      <c r="M354" s="11" t="s">
        <v>551</v>
      </c>
    </row>
    <row r="355" spans="12:13">
      <c r="L355" s="277">
        <v>280018</v>
      </c>
      <c r="M355" s="11" t="s">
        <v>683</v>
      </c>
    </row>
    <row r="356" spans="12:13">
      <c r="L356" s="277">
        <v>280019</v>
      </c>
      <c r="M356" s="11" t="s">
        <v>672</v>
      </c>
    </row>
    <row r="357" spans="12:13">
      <c r="L357" s="11">
        <v>290001</v>
      </c>
      <c r="M357" s="11" t="s">
        <v>552</v>
      </c>
    </row>
    <row r="358" spans="12:13">
      <c r="L358" s="11">
        <v>290002</v>
      </c>
      <c r="M358" s="11" t="s">
        <v>234</v>
      </c>
    </row>
    <row r="359" spans="12:13">
      <c r="L359" s="11">
        <v>290003</v>
      </c>
      <c r="M359" s="11" t="s">
        <v>553</v>
      </c>
    </row>
    <row r="360" spans="12:13">
      <c r="L360" s="11">
        <v>290004</v>
      </c>
      <c r="M360" s="11" t="s">
        <v>554</v>
      </c>
    </row>
    <row r="361" spans="12:13">
      <c r="L361" s="11">
        <v>290005</v>
      </c>
      <c r="M361" s="11" t="s">
        <v>555</v>
      </c>
    </row>
    <row r="362" spans="12:13">
      <c r="L362" s="11">
        <v>290006</v>
      </c>
      <c r="M362" s="11" t="s">
        <v>556</v>
      </c>
    </row>
    <row r="363" spans="12:13">
      <c r="L363" s="11">
        <v>290007</v>
      </c>
      <c r="M363" s="11" t="s">
        <v>557</v>
      </c>
    </row>
    <row r="364" spans="12:13">
      <c r="L364" s="11">
        <v>290008</v>
      </c>
      <c r="M364" s="11" t="s">
        <v>558</v>
      </c>
    </row>
    <row r="365" spans="12:13">
      <c r="L365" s="11">
        <v>300001</v>
      </c>
      <c r="M365" s="11" t="s">
        <v>559</v>
      </c>
    </row>
    <row r="366" spans="12:13">
      <c r="L366" s="11">
        <v>300002</v>
      </c>
      <c r="M366" s="11" t="s">
        <v>560</v>
      </c>
    </row>
    <row r="367" spans="12:13">
      <c r="L367" s="11">
        <v>300003</v>
      </c>
      <c r="M367" s="11" t="s">
        <v>561</v>
      </c>
    </row>
    <row r="368" spans="12:13">
      <c r="L368" s="11">
        <v>300004</v>
      </c>
      <c r="M368" s="11" t="s">
        <v>562</v>
      </c>
    </row>
    <row r="369" spans="12:13">
      <c r="L369" s="11">
        <v>300005</v>
      </c>
      <c r="M369" s="11" t="s">
        <v>563</v>
      </c>
    </row>
    <row r="370" spans="12:13">
      <c r="L370" s="11">
        <v>310001</v>
      </c>
      <c r="M370" s="11" t="s">
        <v>564</v>
      </c>
    </row>
    <row r="371" spans="12:13">
      <c r="L371" s="11">
        <v>310002</v>
      </c>
      <c r="M371" s="11" t="s">
        <v>565</v>
      </c>
    </row>
    <row r="372" spans="12:13">
      <c r="L372" s="11">
        <v>310003</v>
      </c>
      <c r="M372" s="11" t="s">
        <v>566</v>
      </c>
    </row>
    <row r="373" spans="12:13">
      <c r="L373" s="11">
        <v>310004</v>
      </c>
      <c r="M373" s="11" t="s">
        <v>567</v>
      </c>
    </row>
    <row r="374" spans="12:13">
      <c r="L374" s="11">
        <v>310005</v>
      </c>
      <c r="M374" s="11" t="s">
        <v>568</v>
      </c>
    </row>
    <row r="375" spans="12:13">
      <c r="L375" s="277">
        <v>310006</v>
      </c>
      <c r="M375" s="11" t="s">
        <v>701</v>
      </c>
    </row>
    <row r="376" spans="12:13">
      <c r="L376" s="11">
        <v>310007</v>
      </c>
      <c r="M376" s="11" t="s">
        <v>569</v>
      </c>
    </row>
    <row r="377" spans="12:13">
      <c r="L377" s="11">
        <v>310008</v>
      </c>
      <c r="M377" s="11" t="s">
        <v>570</v>
      </c>
    </row>
    <row r="378" spans="12:13">
      <c r="L378" s="11">
        <v>320001</v>
      </c>
      <c r="M378" s="11" t="s">
        <v>571</v>
      </c>
    </row>
    <row r="379" spans="12:13">
      <c r="L379" s="11">
        <v>320002</v>
      </c>
      <c r="M379" s="11" t="s">
        <v>572</v>
      </c>
    </row>
    <row r="380" spans="12:13">
      <c r="L380" s="11">
        <v>320003</v>
      </c>
      <c r="M380" s="11" t="s">
        <v>573</v>
      </c>
    </row>
    <row r="381" spans="12:13">
      <c r="L381" s="11">
        <v>320004</v>
      </c>
      <c r="M381" s="11" t="s">
        <v>574</v>
      </c>
    </row>
    <row r="382" spans="12:13">
      <c r="L382" s="11">
        <v>320005</v>
      </c>
      <c r="M382" s="11" t="s">
        <v>575</v>
      </c>
    </row>
    <row r="383" spans="12:13">
      <c r="L383" s="11">
        <v>320006</v>
      </c>
      <c r="M383" s="11" t="s">
        <v>576</v>
      </c>
    </row>
    <row r="384" spans="12:13">
      <c r="L384" s="11">
        <v>320007</v>
      </c>
      <c r="M384" s="11" t="s">
        <v>577</v>
      </c>
    </row>
    <row r="385" spans="12:13">
      <c r="L385" s="277">
        <v>320008</v>
      </c>
      <c r="M385" s="11" t="s">
        <v>682</v>
      </c>
    </row>
    <row r="386" spans="12:13">
      <c r="L386" s="11">
        <v>320009</v>
      </c>
      <c r="M386" s="11" t="s">
        <v>578</v>
      </c>
    </row>
    <row r="387" spans="12:13">
      <c r="L387" s="11">
        <v>320010</v>
      </c>
      <c r="M387" s="11" t="s">
        <v>579</v>
      </c>
    </row>
    <row r="388" spans="12:13">
      <c r="L388" s="11">
        <v>320011</v>
      </c>
      <c r="M388" s="11" t="s">
        <v>580</v>
      </c>
    </row>
    <row r="389" spans="12:13">
      <c r="L389" s="11">
        <v>330001</v>
      </c>
      <c r="M389" s="11" t="s">
        <v>581</v>
      </c>
    </row>
    <row r="390" spans="12:13">
      <c r="L390" s="11">
        <v>330002</v>
      </c>
      <c r="M390" s="11" t="s">
        <v>582</v>
      </c>
    </row>
    <row r="391" spans="12:13">
      <c r="L391" s="11">
        <v>330003</v>
      </c>
      <c r="M391" s="11" t="s">
        <v>583</v>
      </c>
    </row>
    <row r="392" spans="12:13">
      <c r="L392" s="11">
        <v>330004</v>
      </c>
      <c r="M392" s="11" t="s">
        <v>584</v>
      </c>
    </row>
    <row r="393" spans="12:13">
      <c r="L393" s="11">
        <v>340001</v>
      </c>
      <c r="M393" s="11" t="s">
        <v>585</v>
      </c>
    </row>
    <row r="394" spans="12:13">
      <c r="L394" s="11">
        <v>340002</v>
      </c>
      <c r="M394" s="11" t="s">
        <v>586</v>
      </c>
    </row>
    <row r="395" spans="12:13">
      <c r="L395" s="11">
        <v>340003</v>
      </c>
      <c r="M395" s="11" t="s">
        <v>587</v>
      </c>
    </row>
    <row r="396" spans="12:13">
      <c r="L396" s="11">
        <v>340004</v>
      </c>
      <c r="M396" s="11" t="s">
        <v>588</v>
      </c>
    </row>
    <row r="397" spans="12:13">
      <c r="L397" s="11">
        <v>340005</v>
      </c>
      <c r="M397" s="11" t="s">
        <v>589</v>
      </c>
    </row>
    <row r="398" spans="12:13">
      <c r="L398" s="277">
        <v>340006</v>
      </c>
      <c r="M398" s="11" t="s">
        <v>702</v>
      </c>
    </row>
    <row r="399" spans="12:13">
      <c r="L399" s="11">
        <v>340007</v>
      </c>
      <c r="M399" s="11" t="s">
        <v>590</v>
      </c>
    </row>
    <row r="400" spans="12:13">
      <c r="L400" s="11">
        <v>340008</v>
      </c>
      <c r="M400" s="11" t="s">
        <v>591</v>
      </c>
    </row>
    <row r="401" spans="12:13">
      <c r="L401" s="11">
        <v>350001</v>
      </c>
      <c r="M401" s="11" t="s">
        <v>592</v>
      </c>
    </row>
    <row r="402" spans="12:13">
      <c r="L402" s="11">
        <v>350002</v>
      </c>
      <c r="M402" s="11" t="s">
        <v>593</v>
      </c>
    </row>
    <row r="403" spans="12:13">
      <c r="L403" s="11">
        <v>350003</v>
      </c>
      <c r="M403" s="11" t="s">
        <v>594</v>
      </c>
    </row>
    <row r="404" spans="12:13">
      <c r="L404" s="11">
        <v>350004</v>
      </c>
      <c r="M404" s="11" t="s">
        <v>595</v>
      </c>
    </row>
    <row r="405" spans="12:13">
      <c r="L405" s="11">
        <v>350005</v>
      </c>
      <c r="M405" s="11" t="s">
        <v>596</v>
      </c>
    </row>
    <row r="406" spans="12:13">
      <c r="L406" s="11">
        <v>350006</v>
      </c>
      <c r="M406" s="11" t="s">
        <v>597</v>
      </c>
    </row>
    <row r="407" spans="12:13">
      <c r="L407" s="11">
        <v>350007</v>
      </c>
      <c r="M407" s="11" t="s">
        <v>598</v>
      </c>
    </row>
    <row r="408" spans="12:13">
      <c r="L408" s="11">
        <v>360001</v>
      </c>
      <c r="M408" s="11" t="s">
        <v>599</v>
      </c>
    </row>
    <row r="409" spans="12:13">
      <c r="L409" s="11">
        <v>360002</v>
      </c>
      <c r="M409" s="11" t="s">
        <v>600</v>
      </c>
    </row>
    <row r="410" spans="12:13">
      <c r="L410" s="277">
        <v>360003</v>
      </c>
      <c r="M410" s="11" t="s">
        <v>679</v>
      </c>
    </row>
    <row r="411" spans="12:13">
      <c r="L411" s="11">
        <v>360004</v>
      </c>
      <c r="M411" s="11" t="s">
        <v>601</v>
      </c>
    </row>
    <row r="412" spans="12:13">
      <c r="L412" s="11">
        <v>360005</v>
      </c>
      <c r="M412" s="11" t="s">
        <v>602</v>
      </c>
    </row>
    <row r="413" spans="12:13">
      <c r="L413" s="11">
        <v>360006</v>
      </c>
      <c r="M413" s="11" t="s">
        <v>603</v>
      </c>
    </row>
    <row r="414" spans="12:13">
      <c r="L414" s="11">
        <v>370001</v>
      </c>
      <c r="M414" s="11" t="s">
        <v>604</v>
      </c>
    </row>
    <row r="415" spans="12:13">
      <c r="L415" s="11">
        <v>370002</v>
      </c>
      <c r="M415" s="11" t="s">
        <v>605</v>
      </c>
    </row>
    <row r="416" spans="12:13">
      <c r="L416" s="11">
        <v>370003</v>
      </c>
      <c r="M416" s="11" t="s">
        <v>606</v>
      </c>
    </row>
    <row r="417" spans="12:13">
      <c r="L417" s="11">
        <v>370004</v>
      </c>
      <c r="M417" s="11" t="s">
        <v>607</v>
      </c>
    </row>
    <row r="418" spans="12:13">
      <c r="L418" s="11">
        <v>370005</v>
      </c>
      <c r="M418" s="11" t="s">
        <v>608</v>
      </c>
    </row>
    <row r="419" spans="12:13">
      <c r="L419" s="11">
        <v>370006</v>
      </c>
      <c r="M419" s="11" t="s">
        <v>609</v>
      </c>
    </row>
    <row r="420" spans="12:13">
      <c r="L420" s="11">
        <v>370007</v>
      </c>
      <c r="M420" s="11" t="s">
        <v>610</v>
      </c>
    </row>
    <row r="421" spans="12:13">
      <c r="L421" s="11">
        <v>370008</v>
      </c>
      <c r="M421" s="11" t="s">
        <v>611</v>
      </c>
    </row>
    <row r="422" spans="12:13">
      <c r="L422" s="277">
        <v>370009</v>
      </c>
      <c r="M422" s="11" t="s">
        <v>706</v>
      </c>
    </row>
    <row r="423" spans="12:13">
      <c r="L423" s="11">
        <v>370010</v>
      </c>
      <c r="M423" s="11" t="s">
        <v>612</v>
      </c>
    </row>
    <row r="424" spans="12:13">
      <c r="L424" s="11">
        <v>370011</v>
      </c>
      <c r="M424" s="11" t="s">
        <v>613</v>
      </c>
    </row>
    <row r="425" spans="12:13">
      <c r="L425" s="277">
        <v>370012</v>
      </c>
      <c r="M425" s="11" t="s">
        <v>690</v>
      </c>
    </row>
    <row r="426" spans="12:13">
      <c r="L426" s="277">
        <v>370013</v>
      </c>
      <c r="M426" s="11" t="s">
        <v>699</v>
      </c>
    </row>
    <row r="427" spans="12:13">
      <c r="L427" s="11">
        <v>370014</v>
      </c>
      <c r="M427" s="11" t="s">
        <v>614</v>
      </c>
    </row>
    <row r="428" spans="12:13">
      <c r="L428" s="11">
        <v>370015</v>
      </c>
      <c r="M428" s="11" t="s">
        <v>615</v>
      </c>
    </row>
    <row r="429" spans="12:13">
      <c r="L429" s="277">
        <v>370016</v>
      </c>
      <c r="M429" s="11" t="s">
        <v>678</v>
      </c>
    </row>
    <row r="430" spans="12:13">
      <c r="L430" s="11">
        <v>380001</v>
      </c>
      <c r="M430" s="11" t="s">
        <v>616</v>
      </c>
    </row>
    <row r="431" spans="12:13">
      <c r="L431" s="11">
        <v>380002</v>
      </c>
      <c r="M431" s="11" t="s">
        <v>617</v>
      </c>
    </row>
    <row r="432" spans="12:13">
      <c r="L432" s="11">
        <v>380003</v>
      </c>
      <c r="M432" s="11" t="s">
        <v>618</v>
      </c>
    </row>
    <row r="433" spans="12:13">
      <c r="L433" s="11">
        <v>380004</v>
      </c>
      <c r="M433" s="11" t="s">
        <v>619</v>
      </c>
    </row>
    <row r="434" spans="12:13">
      <c r="L434" s="11">
        <v>380005</v>
      </c>
      <c r="M434" s="11" t="s">
        <v>620</v>
      </c>
    </row>
    <row r="435" spans="12:13">
      <c r="L435" s="11">
        <v>380006</v>
      </c>
      <c r="M435" s="11" t="s">
        <v>621</v>
      </c>
    </row>
    <row r="436" spans="12:13">
      <c r="L436" s="11">
        <v>380007</v>
      </c>
      <c r="M436" s="11" t="s">
        <v>622</v>
      </c>
    </row>
    <row r="437" spans="12:13">
      <c r="L437" s="277">
        <v>380008</v>
      </c>
      <c r="M437" s="11" t="s">
        <v>694</v>
      </c>
    </row>
    <row r="438" spans="12:13">
      <c r="L438" s="11">
        <v>380009</v>
      </c>
      <c r="M438" s="11" t="s">
        <v>623</v>
      </c>
    </row>
    <row r="439" spans="12:13">
      <c r="L439" s="11">
        <v>380010</v>
      </c>
      <c r="M439" s="11" t="s">
        <v>624</v>
      </c>
    </row>
    <row r="440" spans="12:13">
      <c r="L440" s="11">
        <v>380011</v>
      </c>
      <c r="M440" s="11" t="s">
        <v>625</v>
      </c>
    </row>
    <row r="441" spans="12:13">
      <c r="L441" s="11">
        <v>380012</v>
      </c>
      <c r="M441" s="11" t="s">
        <v>626</v>
      </c>
    </row>
    <row r="442" spans="12:13">
      <c r="L442" s="11">
        <v>380013</v>
      </c>
      <c r="M442" s="11" t="s">
        <v>627</v>
      </c>
    </row>
    <row r="443" spans="12:13">
      <c r="L443" s="11">
        <v>380014</v>
      </c>
      <c r="M443" s="11" t="s">
        <v>628</v>
      </c>
    </row>
    <row r="444" spans="12:13">
      <c r="L444" s="11">
        <v>380015</v>
      </c>
      <c r="M444" s="11" t="s">
        <v>629</v>
      </c>
    </row>
    <row r="445" spans="12:13">
      <c r="L445" s="11">
        <v>380016</v>
      </c>
      <c r="M445" s="11" t="s">
        <v>630</v>
      </c>
    </row>
    <row r="446" spans="12:13">
      <c r="L446" s="277">
        <v>380017</v>
      </c>
      <c r="M446" s="11" t="s">
        <v>630</v>
      </c>
    </row>
    <row r="447" spans="12:13">
      <c r="L447" s="11">
        <v>380018</v>
      </c>
      <c r="M447" s="11" t="s">
        <v>631</v>
      </c>
    </row>
    <row r="448" spans="12:13">
      <c r="L448" s="277">
        <v>380019</v>
      </c>
      <c r="M448" s="11" t="s">
        <v>687</v>
      </c>
    </row>
    <row r="449" spans="12:13">
      <c r="L449" s="11">
        <v>380020</v>
      </c>
      <c r="M449" s="11" t="s">
        <v>632</v>
      </c>
    </row>
    <row r="450" spans="12:13">
      <c r="L450" s="277">
        <v>380021</v>
      </c>
      <c r="M450" s="11" t="s">
        <v>689</v>
      </c>
    </row>
    <row r="451" spans="12:13">
      <c r="L451" s="11">
        <v>380022</v>
      </c>
      <c r="M451" s="11" t="s">
        <v>633</v>
      </c>
    </row>
    <row r="452" spans="12:13">
      <c r="L452" s="11">
        <v>390001</v>
      </c>
      <c r="M452" s="11" t="s">
        <v>634</v>
      </c>
    </row>
    <row r="453" spans="12:13">
      <c r="L453" s="11">
        <v>390002</v>
      </c>
      <c r="M453" s="11" t="s">
        <v>635</v>
      </c>
    </row>
    <row r="454" spans="12:13">
      <c r="L454" s="11">
        <v>390003</v>
      </c>
      <c r="M454" s="11" t="s">
        <v>636</v>
      </c>
    </row>
    <row r="455" spans="12:13">
      <c r="L455" s="11">
        <v>390004</v>
      </c>
      <c r="M455" s="11" t="s">
        <v>637</v>
      </c>
    </row>
    <row r="456" spans="12:13">
      <c r="L456" s="11">
        <v>390005</v>
      </c>
      <c r="M456" s="11" t="s">
        <v>638</v>
      </c>
    </row>
    <row r="457" spans="12:13">
      <c r="L457" s="11">
        <v>390006</v>
      </c>
      <c r="M457" s="11" t="s">
        <v>639</v>
      </c>
    </row>
    <row r="458" spans="12:13">
      <c r="L458" s="11">
        <v>390007</v>
      </c>
      <c r="M458" s="11" t="s">
        <v>640</v>
      </c>
    </row>
    <row r="459" spans="12:13">
      <c r="L459" s="11">
        <v>390008</v>
      </c>
      <c r="M459" s="11" t="s">
        <v>641</v>
      </c>
    </row>
    <row r="460" spans="12:13">
      <c r="L460" s="11">
        <v>390009</v>
      </c>
      <c r="M460" s="11" t="s">
        <v>642</v>
      </c>
    </row>
    <row r="461" spans="12:13">
      <c r="L461" s="11">
        <v>390010</v>
      </c>
      <c r="M461" s="11" t="s">
        <v>643</v>
      </c>
    </row>
    <row r="462" spans="12:13">
      <c r="L462" s="11">
        <v>390011</v>
      </c>
      <c r="M462" s="11" t="s">
        <v>644</v>
      </c>
    </row>
    <row r="463" spans="12:13">
      <c r="L463" s="11">
        <v>400001</v>
      </c>
      <c r="M463" s="11" t="s">
        <v>645</v>
      </c>
    </row>
    <row r="464" spans="12:13">
      <c r="L464" s="11">
        <v>400002</v>
      </c>
      <c r="M464" s="11" t="s">
        <v>646</v>
      </c>
    </row>
    <row r="465" spans="12:13">
      <c r="L465" s="11">
        <v>400003</v>
      </c>
      <c r="M465" s="11" t="s">
        <v>647</v>
      </c>
    </row>
    <row r="466" spans="12:13">
      <c r="L466" s="11">
        <v>400004</v>
      </c>
      <c r="M466" s="11" t="s">
        <v>648</v>
      </c>
    </row>
    <row r="467" spans="12:13">
      <c r="L467" s="11">
        <v>400005</v>
      </c>
      <c r="M467" s="11" t="s">
        <v>237</v>
      </c>
    </row>
    <row r="468" spans="12:13">
      <c r="L468" s="11">
        <v>400006</v>
      </c>
      <c r="M468" s="11" t="s">
        <v>649</v>
      </c>
    </row>
    <row r="469" spans="12:13">
      <c r="L469" s="11">
        <v>400007</v>
      </c>
      <c r="M469" s="11" t="s">
        <v>650</v>
      </c>
    </row>
    <row r="470" spans="12:13">
      <c r="L470" s="11">
        <v>400008</v>
      </c>
      <c r="M470" s="11" t="s">
        <v>669</v>
      </c>
    </row>
    <row r="471" spans="12:13">
      <c r="L471" s="11">
        <v>400009</v>
      </c>
      <c r="M471" s="11" t="s">
        <v>651</v>
      </c>
    </row>
    <row r="472" spans="12:13">
      <c r="L472" s="11">
        <v>400010</v>
      </c>
      <c r="M472" s="11" t="s">
        <v>652</v>
      </c>
    </row>
    <row r="473" spans="12:13">
      <c r="L473" s="11">
        <v>400011</v>
      </c>
      <c r="M473" s="11" t="s">
        <v>653</v>
      </c>
    </row>
    <row r="474" spans="12:13">
      <c r="L474" s="11">
        <v>400012</v>
      </c>
      <c r="M474" s="11" t="s">
        <v>654</v>
      </c>
    </row>
    <row r="475" spans="12:13">
      <c r="L475" s="11">
        <v>410001</v>
      </c>
      <c r="M475" s="11" t="s">
        <v>655</v>
      </c>
    </row>
    <row r="476" spans="12:13">
      <c r="L476" s="11">
        <v>410002</v>
      </c>
      <c r="M476" s="11" t="s">
        <v>656</v>
      </c>
    </row>
    <row r="477" spans="12:13">
      <c r="L477" s="11">
        <v>410003</v>
      </c>
      <c r="M477" s="11" t="s">
        <v>657</v>
      </c>
    </row>
    <row r="478" spans="12:13">
      <c r="L478" s="11">
        <v>410004</v>
      </c>
      <c r="M478" s="11" t="s">
        <v>658</v>
      </c>
    </row>
    <row r="479" spans="12:13">
      <c r="L479" s="11">
        <v>410005</v>
      </c>
      <c r="M479" s="11" t="s">
        <v>659</v>
      </c>
    </row>
    <row r="480" spans="12:13">
      <c r="L480" s="11">
        <v>420001</v>
      </c>
      <c r="M480" s="11" t="s">
        <v>660</v>
      </c>
    </row>
    <row r="481" spans="12:13">
      <c r="L481" s="11">
        <v>420002</v>
      </c>
      <c r="M481" s="11" t="s">
        <v>661</v>
      </c>
    </row>
    <row r="482" spans="12:13">
      <c r="L482" s="277">
        <v>420003</v>
      </c>
      <c r="M482" s="11" t="s">
        <v>688</v>
      </c>
    </row>
    <row r="483" spans="12:13">
      <c r="L483" s="11">
        <v>430001</v>
      </c>
      <c r="M483" s="11" t="s">
        <v>662</v>
      </c>
    </row>
    <row r="484" spans="12:13" ht="42">
      <c r="L484" s="275" t="s">
        <v>221</v>
      </c>
      <c r="M484" s="276" t="s">
        <v>213</v>
      </c>
    </row>
    <row r="485" spans="12:13">
      <c r="L485" s="277"/>
    </row>
    <row r="486" spans="12:13">
      <c r="L486" s="277"/>
    </row>
    <row r="487" spans="12:13">
      <c r="L487" s="277"/>
    </row>
    <row r="488" spans="12:13">
      <c r="L488" s="277"/>
    </row>
    <row r="489" spans="12:13">
      <c r="L489" s="277"/>
    </row>
    <row r="490" spans="12:13">
      <c r="L490" s="277"/>
    </row>
    <row r="491" spans="12:13">
      <c r="L491" s="277"/>
    </row>
    <row r="492" spans="12:13">
      <c r="L492" s="277"/>
    </row>
    <row r="493" spans="12:13">
      <c r="L493" s="277"/>
    </row>
    <row r="494" spans="12:13">
      <c r="L494" s="277"/>
    </row>
    <row r="495" spans="12:13">
      <c r="L495" s="277"/>
    </row>
    <row r="496" spans="12:13">
      <c r="L496" s="277"/>
    </row>
    <row r="497" spans="12:12">
      <c r="L497" s="277"/>
    </row>
    <row r="498" spans="12:12">
      <c r="L498" s="277"/>
    </row>
    <row r="499" spans="12:12">
      <c r="L499" s="277"/>
    </row>
    <row r="500" spans="12:12">
      <c r="L500" s="277"/>
    </row>
    <row r="501" spans="12:12">
      <c r="L501" s="277"/>
    </row>
    <row r="502" spans="12:12">
      <c r="L502" s="277"/>
    </row>
    <row r="503" spans="12:12">
      <c r="L503" s="277"/>
    </row>
    <row r="504" spans="12:12">
      <c r="L504" s="277"/>
    </row>
    <row r="505" spans="12:12">
      <c r="L505" s="277"/>
    </row>
    <row r="506" spans="12:12">
      <c r="L506" s="277"/>
    </row>
    <row r="507" spans="12:12">
      <c r="L507" s="277"/>
    </row>
    <row r="508" spans="12:12">
      <c r="L508" s="277"/>
    </row>
    <row r="509" spans="12:12">
      <c r="L509" s="277"/>
    </row>
    <row r="510" spans="12:12">
      <c r="L510" s="277"/>
    </row>
    <row r="511" spans="12:12">
      <c r="L511" s="277"/>
    </row>
    <row r="512" spans="12:12">
      <c r="L512" s="277"/>
    </row>
    <row r="513" spans="12:12">
      <c r="L513" s="277"/>
    </row>
    <row r="514" spans="12:12">
      <c r="L514" s="277"/>
    </row>
    <row r="515" spans="12:12">
      <c r="L515" s="277"/>
    </row>
    <row r="516" spans="12:12">
      <c r="L516" s="277"/>
    </row>
    <row r="517" spans="12:12">
      <c r="L517" s="277"/>
    </row>
    <row r="518" spans="12:12">
      <c r="L518" s="277"/>
    </row>
    <row r="519" spans="12:12">
      <c r="L519" s="277"/>
    </row>
    <row r="520" spans="12:12">
      <c r="L520" s="277"/>
    </row>
    <row r="521" spans="12:12">
      <c r="L521" s="277"/>
    </row>
    <row r="522" spans="12:12">
      <c r="L522" s="277"/>
    </row>
    <row r="523" spans="12:12">
      <c r="L523" s="277"/>
    </row>
    <row r="524" spans="12:12">
      <c r="L524" s="277"/>
    </row>
    <row r="525" spans="12:12">
      <c r="L525" s="277"/>
    </row>
    <row r="526" spans="12:12">
      <c r="L526" s="277"/>
    </row>
    <row r="527" spans="12:12">
      <c r="L527" s="277"/>
    </row>
    <row r="528" spans="12:12">
      <c r="L528" s="277"/>
    </row>
    <row r="529" spans="12:12">
      <c r="L529" s="277"/>
    </row>
    <row r="530" spans="12:12">
      <c r="L530" s="277"/>
    </row>
    <row r="531" spans="12:12">
      <c r="L531" s="277"/>
    </row>
    <row r="532" spans="12:12">
      <c r="L532" s="277"/>
    </row>
    <row r="533" spans="12:12">
      <c r="L533" s="277"/>
    </row>
    <row r="534" spans="12:12">
      <c r="L534" s="277"/>
    </row>
    <row r="535" spans="12:12">
      <c r="L535" s="277"/>
    </row>
    <row r="536" spans="12:12">
      <c r="L536" s="277"/>
    </row>
    <row r="537" spans="12:12">
      <c r="L537" s="277"/>
    </row>
    <row r="538" spans="12:12">
      <c r="L538" s="277"/>
    </row>
    <row r="539" spans="12:12">
      <c r="L539" s="277"/>
    </row>
    <row r="540" spans="12:12">
      <c r="L540" s="277"/>
    </row>
    <row r="541" spans="12:12">
      <c r="L541" s="277"/>
    </row>
    <row r="542" spans="12:12">
      <c r="L542" s="277"/>
    </row>
    <row r="543" spans="12:12">
      <c r="L543" s="277"/>
    </row>
    <row r="544" spans="12:12">
      <c r="L544" s="277"/>
    </row>
    <row r="545" spans="12:12">
      <c r="L545" s="277"/>
    </row>
    <row r="546" spans="12:12">
      <c r="L546" s="277"/>
    </row>
    <row r="547" spans="12:12">
      <c r="L547" s="277"/>
    </row>
    <row r="548" spans="12:12">
      <c r="L548" s="277"/>
    </row>
    <row r="549" spans="12:12">
      <c r="L549" s="277"/>
    </row>
    <row r="550" spans="12:12">
      <c r="L550" s="277"/>
    </row>
    <row r="551" spans="12:12">
      <c r="L551" s="277"/>
    </row>
    <row r="552" spans="12:12">
      <c r="L552" s="277"/>
    </row>
    <row r="553" spans="12:12">
      <c r="L553" s="277"/>
    </row>
    <row r="554" spans="12:12">
      <c r="L554" s="277"/>
    </row>
    <row r="555" spans="12:12">
      <c r="L555" s="277"/>
    </row>
    <row r="556" spans="12:12">
      <c r="L556" s="277"/>
    </row>
    <row r="557" spans="12:12">
      <c r="L557" s="277"/>
    </row>
    <row r="558" spans="12:12">
      <c r="L558" s="277"/>
    </row>
    <row r="559" spans="12:12">
      <c r="L559" s="277"/>
    </row>
    <row r="560" spans="12:12">
      <c r="L560" s="277"/>
    </row>
    <row r="561" spans="12:12">
      <c r="L561" s="277"/>
    </row>
    <row r="562" spans="12:12">
      <c r="L562" s="277"/>
    </row>
    <row r="563" spans="12:12">
      <c r="L563" s="277"/>
    </row>
    <row r="564" spans="12:12">
      <c r="L564" s="277"/>
    </row>
    <row r="565" spans="12:12">
      <c r="L565" s="277"/>
    </row>
    <row r="566" spans="12:12">
      <c r="L566" s="277"/>
    </row>
    <row r="567" spans="12:12">
      <c r="L567" s="277"/>
    </row>
    <row r="568" spans="12:12">
      <c r="L568" s="277"/>
    </row>
    <row r="569" spans="12:12">
      <c r="L569" s="277"/>
    </row>
    <row r="570" spans="12:12">
      <c r="L570" s="277"/>
    </row>
    <row r="571" spans="12:12">
      <c r="L571" s="277"/>
    </row>
    <row r="572" spans="12:12">
      <c r="L572" s="277"/>
    </row>
    <row r="573" spans="12:12">
      <c r="L573" s="277"/>
    </row>
    <row r="574" spans="12:12">
      <c r="L574" s="277"/>
    </row>
    <row r="575" spans="12:12">
      <c r="L575" s="277"/>
    </row>
    <row r="576" spans="12:12">
      <c r="L576" s="277"/>
    </row>
    <row r="577" spans="12:12">
      <c r="L577" s="277"/>
    </row>
    <row r="578" spans="12:12">
      <c r="L578" s="277"/>
    </row>
    <row r="579" spans="12:12">
      <c r="L579" s="277"/>
    </row>
    <row r="580" spans="12:12">
      <c r="L580" s="277"/>
    </row>
    <row r="581" spans="12:12">
      <c r="L581" s="277"/>
    </row>
    <row r="582" spans="12:12">
      <c r="L582" s="277"/>
    </row>
    <row r="583" spans="12:12">
      <c r="L583" s="277"/>
    </row>
    <row r="584" spans="12:12">
      <c r="L584" s="277"/>
    </row>
    <row r="585" spans="12:12">
      <c r="L585" s="277"/>
    </row>
    <row r="586" spans="12:12">
      <c r="L586" s="277"/>
    </row>
    <row r="587" spans="12:12">
      <c r="L587" s="277"/>
    </row>
    <row r="588" spans="12:12">
      <c r="L588" s="277"/>
    </row>
    <row r="589" spans="12:12">
      <c r="L589" s="277"/>
    </row>
    <row r="590" spans="12:12">
      <c r="L590" s="277"/>
    </row>
    <row r="591" spans="12:12">
      <c r="L591" s="277"/>
    </row>
    <row r="592" spans="12:12">
      <c r="L592" s="277"/>
    </row>
    <row r="593" spans="12:12">
      <c r="L593" s="277"/>
    </row>
    <row r="594" spans="12:12">
      <c r="L594" s="277"/>
    </row>
    <row r="595" spans="12:12">
      <c r="L595" s="277"/>
    </row>
    <row r="596" spans="12:12">
      <c r="L596" s="277"/>
    </row>
    <row r="597" spans="12:12">
      <c r="L597" s="277"/>
    </row>
    <row r="598" spans="12:12">
      <c r="L598" s="277"/>
    </row>
    <row r="599" spans="12:12">
      <c r="L599" s="277"/>
    </row>
    <row r="600" spans="12:12">
      <c r="L600" s="277"/>
    </row>
    <row r="601" spans="12:12">
      <c r="L601" s="277"/>
    </row>
    <row r="602" spans="12:12">
      <c r="L602" s="277"/>
    </row>
    <row r="603" spans="12:12">
      <c r="L603" s="277"/>
    </row>
    <row r="604" spans="12:12">
      <c r="L604" s="277"/>
    </row>
    <row r="605" spans="12:12">
      <c r="L605" s="277"/>
    </row>
    <row r="606" spans="12:12">
      <c r="L606" s="277"/>
    </row>
    <row r="607" spans="12:12">
      <c r="L607" s="277"/>
    </row>
    <row r="608" spans="12:12">
      <c r="L608" s="277"/>
    </row>
    <row r="609" spans="12:12">
      <c r="L609" s="277"/>
    </row>
    <row r="610" spans="12:12">
      <c r="L610" s="277"/>
    </row>
    <row r="611" spans="12:12">
      <c r="L611" s="277"/>
    </row>
    <row r="612" spans="12:12">
      <c r="L612" s="277"/>
    </row>
    <row r="613" spans="12:12">
      <c r="L613" s="277"/>
    </row>
    <row r="614" spans="12:12">
      <c r="L614" s="277"/>
    </row>
    <row r="615" spans="12:12">
      <c r="L615" s="277"/>
    </row>
    <row r="616" spans="12:12">
      <c r="L616" s="277"/>
    </row>
    <row r="617" spans="12:12">
      <c r="L617" s="277"/>
    </row>
    <row r="618" spans="12:12">
      <c r="L618" s="277"/>
    </row>
    <row r="619" spans="12:12">
      <c r="L619" s="277"/>
    </row>
    <row r="620" spans="12:12">
      <c r="L620" s="277"/>
    </row>
    <row r="621" spans="12:12">
      <c r="L621" s="277"/>
    </row>
    <row r="622" spans="12:12">
      <c r="L622" s="277"/>
    </row>
    <row r="623" spans="12:12">
      <c r="L623" s="277"/>
    </row>
    <row r="624" spans="12:12">
      <c r="L624" s="277"/>
    </row>
    <row r="625" spans="12:12">
      <c r="L625" s="277"/>
    </row>
    <row r="626" spans="12:12">
      <c r="L626" s="277"/>
    </row>
    <row r="627" spans="12:12">
      <c r="L627" s="277"/>
    </row>
    <row r="628" spans="12:12">
      <c r="L628" s="277"/>
    </row>
    <row r="629" spans="12:12">
      <c r="L629" s="277"/>
    </row>
    <row r="630" spans="12:12">
      <c r="L630" s="277"/>
    </row>
    <row r="631" spans="12:12">
      <c r="L631" s="277"/>
    </row>
    <row r="632" spans="12:12">
      <c r="L632" s="277"/>
    </row>
    <row r="633" spans="12:12">
      <c r="L633" s="277"/>
    </row>
    <row r="634" spans="12:12">
      <c r="L634" s="277"/>
    </row>
    <row r="635" spans="12:12">
      <c r="L635" s="277"/>
    </row>
    <row r="636" spans="12:12">
      <c r="L636" s="277"/>
    </row>
    <row r="637" spans="12:12">
      <c r="L637" s="277"/>
    </row>
    <row r="638" spans="12:12">
      <c r="L638" s="277"/>
    </row>
    <row r="639" spans="12:12">
      <c r="L639" s="277"/>
    </row>
    <row r="640" spans="12:12">
      <c r="L640" s="277"/>
    </row>
    <row r="641" spans="12:12">
      <c r="L641" s="277"/>
    </row>
    <row r="642" spans="12:12">
      <c r="L642" s="277"/>
    </row>
    <row r="643" spans="12:12">
      <c r="L643" s="277"/>
    </row>
    <row r="644" spans="12:12">
      <c r="L644" s="277"/>
    </row>
    <row r="645" spans="12:12">
      <c r="L645" s="277"/>
    </row>
    <row r="646" spans="12:12">
      <c r="L646" s="277"/>
    </row>
    <row r="647" spans="12:12">
      <c r="L647" s="277"/>
    </row>
    <row r="648" spans="12:12">
      <c r="L648" s="277"/>
    </row>
    <row r="649" spans="12:12">
      <c r="L649" s="277"/>
    </row>
    <row r="650" spans="12:12">
      <c r="L650" s="277"/>
    </row>
    <row r="651" spans="12:12">
      <c r="L651" s="277"/>
    </row>
    <row r="652" spans="12:12">
      <c r="L652" s="277"/>
    </row>
    <row r="653" spans="12:12">
      <c r="L653" s="277"/>
    </row>
    <row r="654" spans="12:12">
      <c r="L654" s="277"/>
    </row>
    <row r="655" spans="12:12">
      <c r="L655" s="277"/>
    </row>
    <row r="656" spans="12:12">
      <c r="L656" s="277"/>
    </row>
    <row r="657" spans="12:12">
      <c r="L657" s="277"/>
    </row>
    <row r="658" spans="12:12">
      <c r="L658" s="277"/>
    </row>
    <row r="659" spans="12:12">
      <c r="L659" s="277"/>
    </row>
    <row r="660" spans="12:12">
      <c r="L660" s="277"/>
    </row>
    <row r="661" spans="12:12">
      <c r="L661" s="277"/>
    </row>
    <row r="662" spans="12:12">
      <c r="L662" s="277"/>
    </row>
    <row r="663" spans="12:12">
      <c r="L663" s="277"/>
    </row>
    <row r="664" spans="12:12">
      <c r="L664" s="277"/>
    </row>
    <row r="665" spans="12:12">
      <c r="L665" s="277"/>
    </row>
    <row r="666" spans="12:12">
      <c r="L666" s="277"/>
    </row>
    <row r="667" spans="12:12">
      <c r="L667" s="277"/>
    </row>
    <row r="668" spans="12:12">
      <c r="L668" s="277"/>
    </row>
    <row r="669" spans="12:12">
      <c r="L669" s="277"/>
    </row>
    <row r="670" spans="12:12">
      <c r="L670" s="277"/>
    </row>
    <row r="671" spans="12:12">
      <c r="L671" s="277"/>
    </row>
    <row r="672" spans="12:12">
      <c r="L672" s="277"/>
    </row>
    <row r="673" spans="12:12">
      <c r="L673" s="277"/>
    </row>
    <row r="674" spans="12:12">
      <c r="L674" s="277"/>
    </row>
    <row r="675" spans="12:12">
      <c r="L675" s="277"/>
    </row>
    <row r="676" spans="12:12">
      <c r="L676" s="277"/>
    </row>
    <row r="677" spans="12:12">
      <c r="L677" s="277"/>
    </row>
    <row r="678" spans="12:12">
      <c r="L678" s="277"/>
    </row>
    <row r="679" spans="12:12">
      <c r="L679" s="277"/>
    </row>
    <row r="680" spans="12:12">
      <c r="L680" s="277"/>
    </row>
    <row r="681" spans="12:12">
      <c r="L681" s="277"/>
    </row>
    <row r="682" spans="12:12">
      <c r="L682" s="277"/>
    </row>
    <row r="683" spans="12:12">
      <c r="L683" s="277"/>
    </row>
    <row r="684" spans="12:12">
      <c r="L684" s="277"/>
    </row>
    <row r="685" spans="12:12">
      <c r="L685" s="277"/>
    </row>
    <row r="686" spans="12:12">
      <c r="L686" s="277"/>
    </row>
    <row r="687" spans="12:12">
      <c r="L687" s="277"/>
    </row>
    <row r="688" spans="12:12">
      <c r="L688" s="277"/>
    </row>
    <row r="689" spans="12:12">
      <c r="L689" s="277"/>
    </row>
    <row r="690" spans="12:12">
      <c r="L690" s="277"/>
    </row>
    <row r="691" spans="12:12">
      <c r="L691" s="277"/>
    </row>
    <row r="692" spans="12:12">
      <c r="L692" s="277"/>
    </row>
    <row r="693" spans="12:12">
      <c r="L693" s="277"/>
    </row>
    <row r="694" spans="12:12">
      <c r="L694" s="277"/>
    </row>
    <row r="695" spans="12:12">
      <c r="L695" s="277"/>
    </row>
    <row r="696" spans="12:12">
      <c r="L696" s="277"/>
    </row>
    <row r="697" spans="12:12">
      <c r="L697" s="277"/>
    </row>
    <row r="698" spans="12:12">
      <c r="L698" s="277"/>
    </row>
    <row r="699" spans="12:12">
      <c r="L699" s="277"/>
    </row>
    <row r="700" spans="12:12">
      <c r="L700" s="277"/>
    </row>
    <row r="701" spans="12:12">
      <c r="L701" s="277"/>
    </row>
    <row r="702" spans="12:12">
      <c r="L702" s="277"/>
    </row>
    <row r="703" spans="12:12">
      <c r="L703" s="277"/>
    </row>
    <row r="704" spans="12:12">
      <c r="L704" s="277"/>
    </row>
    <row r="705" spans="12:12">
      <c r="L705" s="277"/>
    </row>
    <row r="706" spans="12:12">
      <c r="L706" s="277"/>
    </row>
    <row r="707" spans="12:12">
      <c r="L707" s="277"/>
    </row>
    <row r="708" spans="12:12">
      <c r="L708" s="277"/>
    </row>
    <row r="709" spans="12:12">
      <c r="L709" s="277"/>
    </row>
    <row r="710" spans="12:12">
      <c r="L710" s="277"/>
    </row>
    <row r="711" spans="12:12">
      <c r="L711" s="277"/>
    </row>
    <row r="712" spans="12:12">
      <c r="L712" s="277"/>
    </row>
    <row r="713" spans="12:12">
      <c r="L713" s="277"/>
    </row>
    <row r="714" spans="12:12">
      <c r="L714" s="277"/>
    </row>
    <row r="715" spans="12:12">
      <c r="L715" s="277"/>
    </row>
    <row r="716" spans="12:12">
      <c r="L716" s="277"/>
    </row>
    <row r="717" spans="12:12">
      <c r="L717" s="277"/>
    </row>
    <row r="718" spans="12:12">
      <c r="L718" s="277"/>
    </row>
    <row r="719" spans="12:12">
      <c r="L719" s="277"/>
    </row>
    <row r="720" spans="12:12">
      <c r="L720" s="277"/>
    </row>
    <row r="721" spans="12:12">
      <c r="L721" s="277"/>
    </row>
    <row r="722" spans="12:12">
      <c r="L722" s="277"/>
    </row>
    <row r="723" spans="12:12">
      <c r="L723" s="277"/>
    </row>
    <row r="724" spans="12:12">
      <c r="L724" s="277"/>
    </row>
    <row r="725" spans="12:12">
      <c r="L725" s="277"/>
    </row>
    <row r="726" spans="12:12">
      <c r="L726" s="277"/>
    </row>
    <row r="727" spans="12:12">
      <c r="L727" s="277"/>
    </row>
    <row r="728" spans="12:12">
      <c r="L728" s="277"/>
    </row>
    <row r="729" spans="12:12">
      <c r="L729" s="277"/>
    </row>
    <row r="730" spans="12:12">
      <c r="L730" s="277"/>
    </row>
    <row r="731" spans="12:12">
      <c r="L731" s="277"/>
    </row>
    <row r="732" spans="12:12">
      <c r="L732" s="277"/>
    </row>
  </sheetData>
  <sheetProtection password="CA9D" sheet="1" objects="1" scenarios="1"/>
  <phoneticPr fontId="64" type="noConversion"/>
  <conditionalFormatting sqref="L485:L65536">
    <cfRule type="duplicateValues" dxfId="37" priority="8"/>
  </conditionalFormatting>
  <conditionalFormatting sqref="L1:L229 L231:L484">
    <cfRule type="duplicateValues" dxfId="36" priority="3"/>
  </conditionalFormatting>
  <conditionalFormatting sqref="L230">
    <cfRule type="duplicateValues" dxfId="35" priority="2"/>
  </conditionalFormatting>
  <conditionalFormatting sqref="L1:L484">
    <cfRule type="duplicateValues" dxfId="3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5"/>
  <sheetViews>
    <sheetView workbookViewId="0">
      <selection activeCell="A2" sqref="A2:D485"/>
    </sheetView>
  </sheetViews>
  <sheetFormatPr defaultRowHeight="14.4"/>
  <cols>
    <col min="1" max="1" width="9.109375" style="1"/>
    <col min="2" max="2" width="11.109375" style="1" customWidth="1"/>
    <col min="3" max="3" width="65" style="1" customWidth="1"/>
  </cols>
  <sheetData>
    <row r="1" spans="1:4">
      <c r="A1" s="1">
        <v>1</v>
      </c>
      <c r="B1" s="1">
        <v>2</v>
      </c>
      <c r="C1" s="1">
        <v>3</v>
      </c>
      <c r="D1">
        <v>4</v>
      </c>
    </row>
    <row r="2" spans="1:4">
      <c r="A2" s="11"/>
      <c r="B2" s="11">
        <v>10001</v>
      </c>
      <c r="C2" s="11" t="s">
        <v>233</v>
      </c>
      <c r="D2">
        <f>B3-B2</f>
        <v>1</v>
      </c>
    </row>
    <row r="3" spans="1:4">
      <c r="A3" s="11"/>
      <c r="B3" s="11">
        <v>10002</v>
      </c>
      <c r="C3" s="11" t="s">
        <v>234</v>
      </c>
      <c r="D3">
        <f t="shared" ref="D3:D66" si="0">B4-B3</f>
        <v>1</v>
      </c>
    </row>
    <row r="4" spans="1:4">
      <c r="A4" s="11"/>
      <c r="B4" s="11">
        <v>10003</v>
      </c>
      <c r="C4" s="11" t="s">
        <v>235</v>
      </c>
      <c r="D4">
        <f t="shared" si="0"/>
        <v>1</v>
      </c>
    </row>
    <row r="5" spans="1:4">
      <c r="A5" s="11"/>
      <c r="B5" s="11">
        <v>10004</v>
      </c>
      <c r="C5" s="11" t="s">
        <v>236</v>
      </c>
      <c r="D5">
        <f t="shared" si="0"/>
        <v>1</v>
      </c>
    </row>
    <row r="6" spans="1:4">
      <c r="A6" s="11"/>
      <c r="B6" s="11">
        <v>10005</v>
      </c>
      <c r="C6" s="11" t="s">
        <v>237</v>
      </c>
      <c r="D6">
        <f t="shared" si="0"/>
        <v>1</v>
      </c>
    </row>
    <row r="7" spans="1:4">
      <c r="A7" s="11"/>
      <c r="B7" s="11">
        <v>10006</v>
      </c>
      <c r="C7" s="11" t="s">
        <v>238</v>
      </c>
      <c r="D7">
        <f t="shared" si="0"/>
        <v>1</v>
      </c>
    </row>
    <row r="8" spans="1:4">
      <c r="A8" s="11"/>
      <c r="B8" s="11">
        <v>10007</v>
      </c>
      <c r="C8" s="11" t="s">
        <v>239</v>
      </c>
      <c r="D8">
        <f t="shared" si="0"/>
        <v>1</v>
      </c>
    </row>
    <row r="9" spans="1:4">
      <c r="A9" s="11"/>
      <c r="B9" s="11">
        <v>10008</v>
      </c>
      <c r="C9" s="11" t="s">
        <v>240</v>
      </c>
      <c r="D9">
        <f t="shared" si="0"/>
        <v>1</v>
      </c>
    </row>
    <row r="10" spans="1:4">
      <c r="A10" s="11"/>
      <c r="B10" s="11">
        <v>10009</v>
      </c>
      <c r="C10" s="11" t="s">
        <v>241</v>
      </c>
      <c r="D10">
        <f t="shared" si="0"/>
        <v>1</v>
      </c>
    </row>
    <row r="11" spans="1:4">
      <c r="A11" s="11"/>
      <c r="B11" s="11">
        <v>10010</v>
      </c>
      <c r="C11" s="11" t="s">
        <v>242</v>
      </c>
      <c r="D11">
        <f t="shared" si="0"/>
        <v>1</v>
      </c>
    </row>
    <row r="12" spans="1:4">
      <c r="A12" s="11"/>
      <c r="B12" s="11">
        <v>10011</v>
      </c>
      <c r="C12" s="11" t="s">
        <v>243</v>
      </c>
      <c r="D12">
        <f t="shared" si="0"/>
        <v>1</v>
      </c>
    </row>
    <row r="13" spans="1:4">
      <c r="A13" s="11"/>
      <c r="B13" s="11">
        <v>10012</v>
      </c>
      <c r="C13" s="11" t="s">
        <v>244</v>
      </c>
      <c r="D13">
        <f t="shared" si="0"/>
        <v>1</v>
      </c>
    </row>
    <row r="14" spans="1:4">
      <c r="A14" s="199">
        <v>2017</v>
      </c>
      <c r="B14" s="198">
        <v>10013</v>
      </c>
      <c r="C14" s="1" t="s">
        <v>707</v>
      </c>
      <c r="D14">
        <f t="shared" si="0"/>
        <v>1</v>
      </c>
    </row>
    <row r="15" spans="1:4">
      <c r="A15" s="11"/>
      <c r="B15" s="11">
        <v>10014</v>
      </c>
      <c r="C15" s="11" t="s">
        <v>245</v>
      </c>
      <c r="D15">
        <f t="shared" si="0"/>
        <v>1</v>
      </c>
    </row>
    <row r="16" spans="1:4">
      <c r="A16" s="199">
        <v>2017</v>
      </c>
      <c r="B16" s="198">
        <v>10015</v>
      </c>
      <c r="C16" s="1" t="s">
        <v>696</v>
      </c>
      <c r="D16">
        <f t="shared" si="0"/>
        <v>1</v>
      </c>
    </row>
    <row r="17" spans="1:4">
      <c r="A17" s="11"/>
      <c r="B17" s="11">
        <v>10016</v>
      </c>
      <c r="C17" s="11" t="s">
        <v>246</v>
      </c>
      <c r="D17">
        <f t="shared" si="0"/>
        <v>1</v>
      </c>
    </row>
    <row r="18" spans="1:4">
      <c r="A18" s="148"/>
      <c r="B18" s="11">
        <v>10017</v>
      </c>
      <c r="C18" s="11" t="s">
        <v>247</v>
      </c>
      <c r="D18">
        <f t="shared" si="0"/>
        <v>9984</v>
      </c>
    </row>
    <row r="19" spans="1:4">
      <c r="A19" s="11"/>
      <c r="B19" s="11">
        <v>20001</v>
      </c>
      <c r="C19" s="11" t="s">
        <v>259</v>
      </c>
      <c r="D19">
        <f t="shared" si="0"/>
        <v>1</v>
      </c>
    </row>
    <row r="20" spans="1:4">
      <c r="A20" s="11"/>
      <c r="B20" s="11">
        <v>20002</v>
      </c>
      <c r="C20" s="11" t="s">
        <v>260</v>
      </c>
      <c r="D20">
        <f t="shared" si="0"/>
        <v>1</v>
      </c>
    </row>
    <row r="21" spans="1:4">
      <c r="A21" s="199">
        <v>2017</v>
      </c>
      <c r="B21" s="198">
        <v>20003</v>
      </c>
      <c r="C21" s="1" t="s">
        <v>710</v>
      </c>
      <c r="D21">
        <f t="shared" si="0"/>
        <v>1</v>
      </c>
    </row>
    <row r="22" spans="1:4">
      <c r="A22" s="11"/>
      <c r="B22" s="11">
        <v>20004</v>
      </c>
      <c r="C22" s="11" t="s">
        <v>261</v>
      </c>
      <c r="D22">
        <f t="shared" si="0"/>
        <v>1</v>
      </c>
    </row>
    <row r="23" spans="1:4">
      <c r="A23" s="11"/>
      <c r="B23" s="11">
        <v>20005</v>
      </c>
      <c r="C23" s="11" t="s">
        <v>262</v>
      </c>
      <c r="D23">
        <f t="shared" si="0"/>
        <v>1</v>
      </c>
    </row>
    <row r="24" spans="1:4">
      <c r="A24" s="11"/>
      <c r="B24" s="11">
        <v>20006</v>
      </c>
      <c r="C24" s="11" t="s">
        <v>263</v>
      </c>
      <c r="D24">
        <f t="shared" si="0"/>
        <v>1</v>
      </c>
    </row>
    <row r="25" spans="1:4">
      <c r="A25" s="11"/>
      <c r="B25" s="11">
        <v>20007</v>
      </c>
      <c r="C25" s="11" t="s">
        <v>264</v>
      </c>
      <c r="D25">
        <f t="shared" si="0"/>
        <v>1</v>
      </c>
    </row>
    <row r="26" spans="1:4">
      <c r="A26" s="11"/>
      <c r="B26" s="11">
        <v>20008</v>
      </c>
      <c r="C26" s="11" t="s">
        <v>265</v>
      </c>
      <c r="D26">
        <f t="shared" si="0"/>
        <v>1</v>
      </c>
    </row>
    <row r="27" spans="1:4">
      <c r="A27" s="11"/>
      <c r="B27" s="11">
        <v>20009</v>
      </c>
      <c r="C27" s="11" t="s">
        <v>266</v>
      </c>
      <c r="D27">
        <f t="shared" si="0"/>
        <v>1</v>
      </c>
    </row>
    <row r="28" spans="1:4">
      <c r="A28" s="11"/>
      <c r="B28" s="11">
        <v>20010</v>
      </c>
      <c r="C28" s="11" t="s">
        <v>267</v>
      </c>
      <c r="D28">
        <f t="shared" si="0"/>
        <v>9991</v>
      </c>
    </row>
    <row r="29" spans="1:4">
      <c r="A29" s="11"/>
      <c r="B29" s="11">
        <v>30001</v>
      </c>
      <c r="C29" s="11" t="s">
        <v>268</v>
      </c>
      <c r="D29">
        <f t="shared" si="0"/>
        <v>1</v>
      </c>
    </row>
    <row r="30" spans="1:4">
      <c r="A30" s="11"/>
      <c r="B30" s="11">
        <v>30002</v>
      </c>
      <c r="C30" s="11" t="s">
        <v>269</v>
      </c>
      <c r="D30">
        <f t="shared" si="0"/>
        <v>1</v>
      </c>
    </row>
    <row r="31" spans="1:4">
      <c r="A31" s="11"/>
      <c r="B31" s="11">
        <v>30003</v>
      </c>
      <c r="C31" s="11" t="s">
        <v>270</v>
      </c>
      <c r="D31">
        <f t="shared" si="0"/>
        <v>1</v>
      </c>
    </row>
    <row r="32" spans="1:4">
      <c r="A32" s="11"/>
      <c r="B32" s="11">
        <v>30004</v>
      </c>
      <c r="C32" s="11" t="s">
        <v>271</v>
      </c>
      <c r="D32">
        <f t="shared" si="0"/>
        <v>1</v>
      </c>
    </row>
    <row r="33" spans="1:4">
      <c r="A33" s="11"/>
      <c r="B33" s="11">
        <v>30005</v>
      </c>
      <c r="C33" s="11" t="s">
        <v>272</v>
      </c>
      <c r="D33">
        <f t="shared" si="0"/>
        <v>1</v>
      </c>
    </row>
    <row r="34" spans="1:4">
      <c r="A34" s="11"/>
      <c r="B34" s="11">
        <v>30006</v>
      </c>
      <c r="C34" s="11" t="s">
        <v>273</v>
      </c>
      <c r="D34">
        <f t="shared" si="0"/>
        <v>1</v>
      </c>
    </row>
    <row r="35" spans="1:4">
      <c r="A35" s="11"/>
      <c r="B35" s="11">
        <v>30007</v>
      </c>
      <c r="C35" s="11" t="s">
        <v>274</v>
      </c>
      <c r="D35">
        <f t="shared" si="0"/>
        <v>1</v>
      </c>
    </row>
    <row r="36" spans="1:4">
      <c r="A36" s="11"/>
      <c r="B36" s="11">
        <v>30008</v>
      </c>
      <c r="C36" s="11" t="s">
        <v>275</v>
      </c>
      <c r="D36">
        <f t="shared" si="0"/>
        <v>1</v>
      </c>
    </row>
    <row r="37" spans="1:4">
      <c r="A37" s="11"/>
      <c r="B37" s="11">
        <v>30009</v>
      </c>
      <c r="C37" s="11" t="s">
        <v>276</v>
      </c>
      <c r="D37">
        <f t="shared" si="0"/>
        <v>1</v>
      </c>
    </row>
    <row r="38" spans="1:4">
      <c r="A38" s="11"/>
      <c r="B38" s="11">
        <v>30010</v>
      </c>
      <c r="C38" s="11" t="s">
        <v>277</v>
      </c>
      <c r="D38">
        <f t="shared" si="0"/>
        <v>1</v>
      </c>
    </row>
    <row r="39" spans="1:4">
      <c r="A39" s="11"/>
      <c r="B39" s="11">
        <v>30011</v>
      </c>
      <c r="C39" s="11" t="s">
        <v>278</v>
      </c>
      <c r="D39">
        <f t="shared" si="0"/>
        <v>1</v>
      </c>
    </row>
    <row r="40" spans="1:4">
      <c r="A40" s="11"/>
      <c r="B40" s="11">
        <v>30012</v>
      </c>
      <c r="C40" s="11" t="s">
        <v>279</v>
      </c>
      <c r="D40">
        <f t="shared" si="0"/>
        <v>1</v>
      </c>
    </row>
    <row r="41" spans="1:4">
      <c r="A41" s="11"/>
      <c r="B41" s="11">
        <v>30013</v>
      </c>
      <c r="C41" s="11" t="s">
        <v>280</v>
      </c>
      <c r="D41">
        <f t="shared" si="0"/>
        <v>1</v>
      </c>
    </row>
    <row r="42" spans="1:4">
      <c r="A42" s="11"/>
      <c r="B42" s="11">
        <v>30014</v>
      </c>
      <c r="C42" s="11" t="s">
        <v>281</v>
      </c>
      <c r="D42">
        <f t="shared" si="0"/>
        <v>9987</v>
      </c>
    </row>
    <row r="43" spans="1:4">
      <c r="A43" s="11"/>
      <c r="B43" s="11">
        <v>40001</v>
      </c>
      <c r="C43" s="11" t="s">
        <v>282</v>
      </c>
      <c r="D43">
        <f t="shared" si="0"/>
        <v>1</v>
      </c>
    </row>
    <row r="44" spans="1:4">
      <c r="A44" s="11"/>
      <c r="B44" s="11">
        <v>40002</v>
      </c>
      <c r="C44" s="11" t="s">
        <v>283</v>
      </c>
      <c r="D44">
        <f t="shared" si="0"/>
        <v>1</v>
      </c>
    </row>
    <row r="45" spans="1:4">
      <c r="A45" s="11"/>
      <c r="B45" s="11">
        <v>40003</v>
      </c>
      <c r="C45" s="11" t="s">
        <v>284</v>
      </c>
      <c r="D45">
        <f t="shared" si="0"/>
        <v>1</v>
      </c>
    </row>
    <row r="46" spans="1:4">
      <c r="A46" s="11"/>
      <c r="B46" s="11">
        <v>40004</v>
      </c>
      <c r="C46" s="11" t="s">
        <v>285</v>
      </c>
      <c r="D46">
        <f t="shared" si="0"/>
        <v>1</v>
      </c>
    </row>
    <row r="47" spans="1:4">
      <c r="A47" s="199">
        <v>2017</v>
      </c>
      <c r="B47" s="198">
        <v>40005</v>
      </c>
      <c r="C47" s="1" t="s">
        <v>708</v>
      </c>
      <c r="D47">
        <f t="shared" si="0"/>
        <v>1</v>
      </c>
    </row>
    <row r="48" spans="1:4">
      <c r="A48" s="11"/>
      <c r="B48" s="11">
        <v>40006</v>
      </c>
      <c r="C48" s="11" t="s">
        <v>286</v>
      </c>
      <c r="D48">
        <f t="shared" si="0"/>
        <v>1</v>
      </c>
    </row>
    <row r="49" spans="1:4">
      <c r="A49" s="11"/>
      <c r="B49" s="11">
        <v>40007</v>
      </c>
      <c r="C49" s="11" t="s">
        <v>287</v>
      </c>
      <c r="D49">
        <f t="shared" si="0"/>
        <v>1</v>
      </c>
    </row>
    <row r="50" spans="1:4">
      <c r="A50" s="11"/>
      <c r="B50" s="11">
        <v>40008</v>
      </c>
      <c r="C50" s="11" t="s">
        <v>288</v>
      </c>
      <c r="D50">
        <f t="shared" si="0"/>
        <v>1</v>
      </c>
    </row>
    <row r="51" spans="1:4">
      <c r="A51" s="11"/>
      <c r="B51" s="11">
        <v>40009</v>
      </c>
      <c r="C51" s="11" t="s">
        <v>289</v>
      </c>
      <c r="D51">
        <f t="shared" si="0"/>
        <v>1</v>
      </c>
    </row>
    <row r="52" spans="1:4">
      <c r="A52" s="11"/>
      <c r="B52" s="11">
        <v>40010</v>
      </c>
      <c r="C52" s="11" t="s">
        <v>276</v>
      </c>
      <c r="D52">
        <f t="shared" si="0"/>
        <v>1</v>
      </c>
    </row>
    <row r="53" spans="1:4">
      <c r="A53" s="11"/>
      <c r="B53" s="11">
        <v>40011</v>
      </c>
      <c r="C53" s="11" t="s">
        <v>290</v>
      </c>
      <c r="D53">
        <f t="shared" si="0"/>
        <v>1</v>
      </c>
    </row>
    <row r="54" spans="1:4">
      <c r="A54" s="11"/>
      <c r="B54" s="11">
        <v>40012</v>
      </c>
      <c r="C54" s="11" t="s">
        <v>291</v>
      </c>
      <c r="D54" s="203">
        <f t="shared" si="0"/>
        <v>2</v>
      </c>
    </row>
    <row r="55" spans="1:4">
      <c r="A55" s="11"/>
      <c r="B55" s="11">
        <v>40014</v>
      </c>
      <c r="C55" s="11" t="s">
        <v>292</v>
      </c>
      <c r="D55">
        <f t="shared" si="0"/>
        <v>1</v>
      </c>
    </row>
    <row r="56" spans="1:4">
      <c r="A56" s="11"/>
      <c r="B56" s="11">
        <v>40015</v>
      </c>
      <c r="C56" s="11" t="s">
        <v>293</v>
      </c>
      <c r="D56">
        <f t="shared" si="0"/>
        <v>1</v>
      </c>
    </row>
    <row r="57" spans="1:4">
      <c r="A57" s="11"/>
      <c r="B57" s="11">
        <v>40016</v>
      </c>
      <c r="C57" s="11" t="s">
        <v>294</v>
      </c>
      <c r="D57">
        <f t="shared" si="0"/>
        <v>1</v>
      </c>
    </row>
    <row r="58" spans="1:4">
      <c r="A58" s="11"/>
      <c r="B58" s="11">
        <v>40017</v>
      </c>
      <c r="C58" s="11" t="s">
        <v>295</v>
      </c>
      <c r="D58">
        <f t="shared" si="0"/>
        <v>1</v>
      </c>
    </row>
    <row r="59" spans="1:4">
      <c r="A59" s="11"/>
      <c r="B59" s="11">
        <v>40018</v>
      </c>
      <c r="C59" s="11" t="s">
        <v>296</v>
      </c>
      <c r="D59">
        <f t="shared" si="0"/>
        <v>1</v>
      </c>
    </row>
    <row r="60" spans="1:4">
      <c r="A60" s="11"/>
      <c r="B60" s="11">
        <v>40019</v>
      </c>
      <c r="C60" s="11" t="s">
        <v>297</v>
      </c>
      <c r="D60">
        <f t="shared" si="0"/>
        <v>1</v>
      </c>
    </row>
    <row r="61" spans="1:4">
      <c r="A61" s="11"/>
      <c r="B61" s="11">
        <v>40020</v>
      </c>
      <c r="C61" s="11" t="s">
        <v>298</v>
      </c>
      <c r="D61">
        <f t="shared" si="0"/>
        <v>1</v>
      </c>
    </row>
    <row r="62" spans="1:4">
      <c r="A62" s="11"/>
      <c r="B62" s="11">
        <v>40021</v>
      </c>
      <c r="C62" s="11" t="s">
        <v>299</v>
      </c>
      <c r="D62">
        <f t="shared" si="0"/>
        <v>1</v>
      </c>
    </row>
    <row r="63" spans="1:4">
      <c r="A63" s="11"/>
      <c r="B63" s="11">
        <v>40022</v>
      </c>
      <c r="C63" s="11" t="s">
        <v>300</v>
      </c>
      <c r="D63">
        <f t="shared" si="0"/>
        <v>1</v>
      </c>
    </row>
    <row r="64" spans="1:4">
      <c r="A64" s="11"/>
      <c r="B64" s="11">
        <v>40023</v>
      </c>
      <c r="C64" s="11" t="s">
        <v>301</v>
      </c>
      <c r="D64">
        <f t="shared" si="0"/>
        <v>1</v>
      </c>
    </row>
    <row r="65" spans="1:4">
      <c r="A65" s="11"/>
      <c r="B65" s="11">
        <v>40024</v>
      </c>
      <c r="C65" s="11" t="s">
        <v>302</v>
      </c>
      <c r="D65">
        <f t="shared" si="0"/>
        <v>1</v>
      </c>
    </row>
    <row r="66" spans="1:4">
      <c r="A66" s="11"/>
      <c r="B66" s="11">
        <v>40025</v>
      </c>
      <c r="C66" s="11" t="s">
        <v>303</v>
      </c>
      <c r="D66">
        <f t="shared" si="0"/>
        <v>1</v>
      </c>
    </row>
    <row r="67" spans="1:4">
      <c r="A67" s="148"/>
      <c r="B67" s="11">
        <v>40026</v>
      </c>
      <c r="C67" s="11" t="s">
        <v>304</v>
      </c>
      <c r="D67">
        <f t="shared" ref="D67:D130" si="1">B68-B67</f>
        <v>1</v>
      </c>
    </row>
    <row r="68" spans="1:4">
      <c r="A68" s="11"/>
      <c r="B68" s="11">
        <v>40027</v>
      </c>
      <c r="C68" s="11" t="s">
        <v>305</v>
      </c>
      <c r="D68">
        <f t="shared" si="1"/>
        <v>1</v>
      </c>
    </row>
    <row r="69" spans="1:4">
      <c r="A69" s="11"/>
      <c r="B69" s="11">
        <v>40028</v>
      </c>
      <c r="C69" s="11" t="s">
        <v>306</v>
      </c>
      <c r="D69">
        <f t="shared" si="1"/>
        <v>1</v>
      </c>
    </row>
    <row r="70" spans="1:4">
      <c r="A70" s="11"/>
      <c r="B70" s="11">
        <v>40029</v>
      </c>
      <c r="C70" s="11" t="s">
        <v>307</v>
      </c>
      <c r="D70">
        <f t="shared" si="1"/>
        <v>1</v>
      </c>
    </row>
    <row r="71" spans="1:4">
      <c r="A71" s="11"/>
      <c r="B71" s="11">
        <v>40030</v>
      </c>
      <c r="C71" s="11" t="s">
        <v>308</v>
      </c>
      <c r="D71">
        <f t="shared" si="1"/>
        <v>1</v>
      </c>
    </row>
    <row r="72" spans="1:4">
      <c r="A72" s="11"/>
      <c r="B72" s="11">
        <v>40031</v>
      </c>
      <c r="C72" s="11" t="s">
        <v>309</v>
      </c>
      <c r="D72">
        <f t="shared" si="1"/>
        <v>1</v>
      </c>
    </row>
    <row r="73" spans="1:4">
      <c r="A73" s="11"/>
      <c r="B73" s="11">
        <v>40032</v>
      </c>
      <c r="C73" s="11" t="s">
        <v>310</v>
      </c>
      <c r="D73">
        <f t="shared" si="1"/>
        <v>1</v>
      </c>
    </row>
    <row r="74" spans="1:4">
      <c r="A74" s="11"/>
      <c r="B74" s="11">
        <v>40033</v>
      </c>
      <c r="C74" s="11" t="s">
        <v>311</v>
      </c>
      <c r="D74">
        <f t="shared" si="1"/>
        <v>1</v>
      </c>
    </row>
    <row r="75" spans="1:4">
      <c r="A75" s="11"/>
      <c r="B75" s="11">
        <v>40034</v>
      </c>
      <c r="C75" s="11" t="s">
        <v>312</v>
      </c>
      <c r="D75">
        <f t="shared" si="1"/>
        <v>1</v>
      </c>
    </row>
    <row r="76" spans="1:4">
      <c r="A76" s="11"/>
      <c r="B76" s="11">
        <v>40035</v>
      </c>
      <c r="C76" s="11" t="s">
        <v>313</v>
      </c>
      <c r="D76">
        <f t="shared" si="1"/>
        <v>1</v>
      </c>
    </row>
    <row r="77" spans="1:4">
      <c r="A77" s="11"/>
      <c r="B77" s="11">
        <v>40036</v>
      </c>
      <c r="C77" s="11" t="s">
        <v>314</v>
      </c>
      <c r="D77">
        <f t="shared" si="1"/>
        <v>1</v>
      </c>
    </row>
    <row r="78" spans="1:4">
      <c r="A78" s="11"/>
      <c r="B78" s="11">
        <v>40037</v>
      </c>
      <c r="C78" s="11" t="s">
        <v>315</v>
      </c>
      <c r="D78">
        <f t="shared" si="1"/>
        <v>1</v>
      </c>
    </row>
    <row r="79" spans="1:4">
      <c r="A79" s="11"/>
      <c r="B79" s="11">
        <v>40038</v>
      </c>
      <c r="C79" s="11" t="s">
        <v>316</v>
      </c>
      <c r="D79">
        <f t="shared" si="1"/>
        <v>1</v>
      </c>
    </row>
    <row r="80" spans="1:4">
      <c r="A80" s="11"/>
      <c r="B80" s="11">
        <v>40039</v>
      </c>
      <c r="C80" s="11" t="s">
        <v>317</v>
      </c>
      <c r="D80">
        <f t="shared" si="1"/>
        <v>1</v>
      </c>
    </row>
    <row r="81" spans="1:4">
      <c r="A81" s="11"/>
      <c r="B81" s="11">
        <v>40040</v>
      </c>
      <c r="C81" s="11" t="s">
        <v>318</v>
      </c>
      <c r="D81">
        <f t="shared" si="1"/>
        <v>1</v>
      </c>
    </row>
    <row r="82" spans="1:4">
      <c r="A82" s="11"/>
      <c r="B82" s="11">
        <v>40041</v>
      </c>
      <c r="C82" s="11" t="s">
        <v>319</v>
      </c>
      <c r="D82">
        <f t="shared" si="1"/>
        <v>1</v>
      </c>
    </row>
    <row r="83" spans="1:4">
      <c r="A83" s="11"/>
      <c r="B83" s="11">
        <v>40042</v>
      </c>
      <c r="C83" s="11" t="s">
        <v>320</v>
      </c>
      <c r="D83">
        <f t="shared" si="1"/>
        <v>1</v>
      </c>
    </row>
    <row r="84" spans="1:4">
      <c r="A84" s="11"/>
      <c r="B84" s="11">
        <v>40043</v>
      </c>
      <c r="C84" s="11" t="s">
        <v>321</v>
      </c>
      <c r="D84">
        <f t="shared" si="1"/>
        <v>1</v>
      </c>
    </row>
    <row r="85" spans="1:4">
      <c r="A85" s="11"/>
      <c r="B85" s="11">
        <v>40044</v>
      </c>
      <c r="C85" s="11" t="s">
        <v>322</v>
      </c>
      <c r="D85">
        <f t="shared" si="1"/>
        <v>1</v>
      </c>
    </row>
    <row r="86" spans="1:4">
      <c r="A86" s="11"/>
      <c r="B86" s="11">
        <v>40045</v>
      </c>
      <c r="C86" s="11" t="s">
        <v>323</v>
      </c>
      <c r="D86">
        <f t="shared" si="1"/>
        <v>1</v>
      </c>
    </row>
    <row r="87" spans="1:4">
      <c r="A87" s="11"/>
      <c r="B87" s="11">
        <v>40046</v>
      </c>
      <c r="C87" s="11" t="s">
        <v>324</v>
      </c>
      <c r="D87">
        <f t="shared" si="1"/>
        <v>1</v>
      </c>
    </row>
    <row r="88" spans="1:4">
      <c r="A88" s="11"/>
      <c r="B88" s="11">
        <v>40047</v>
      </c>
      <c r="C88" s="11" t="s">
        <v>325</v>
      </c>
      <c r="D88">
        <f t="shared" si="1"/>
        <v>1</v>
      </c>
    </row>
    <row r="89" spans="1:4">
      <c r="A89" s="11"/>
      <c r="B89" s="11">
        <v>40048</v>
      </c>
      <c r="C89" s="11" t="s">
        <v>326</v>
      </c>
      <c r="D89">
        <f t="shared" si="1"/>
        <v>1</v>
      </c>
    </row>
    <row r="90" spans="1:4">
      <c r="A90" s="11"/>
      <c r="B90" s="11">
        <v>40049</v>
      </c>
      <c r="C90" s="11" t="s">
        <v>327</v>
      </c>
      <c r="D90">
        <f t="shared" si="1"/>
        <v>1</v>
      </c>
    </row>
    <row r="91" spans="1:4">
      <c r="A91" s="11"/>
      <c r="B91" s="11">
        <v>40050</v>
      </c>
      <c r="C91" s="11" t="s">
        <v>328</v>
      </c>
      <c r="D91">
        <f t="shared" si="1"/>
        <v>1</v>
      </c>
    </row>
    <row r="92" spans="1:4">
      <c r="A92" s="11"/>
      <c r="B92" s="11">
        <v>40051</v>
      </c>
      <c r="C92" s="11" t="s">
        <v>329</v>
      </c>
      <c r="D92">
        <f t="shared" si="1"/>
        <v>1</v>
      </c>
    </row>
    <row r="93" spans="1:4">
      <c r="A93" s="11"/>
      <c r="B93" s="11">
        <v>40052</v>
      </c>
      <c r="C93" s="11" t="s">
        <v>330</v>
      </c>
      <c r="D93">
        <f t="shared" si="1"/>
        <v>1</v>
      </c>
    </row>
    <row r="94" spans="1:4">
      <c r="A94" s="11"/>
      <c r="B94" s="11">
        <v>40053</v>
      </c>
      <c r="C94" s="11" t="s">
        <v>331</v>
      </c>
      <c r="D94">
        <f t="shared" si="1"/>
        <v>1</v>
      </c>
    </row>
    <row r="95" spans="1:4">
      <c r="A95" s="11"/>
      <c r="B95" s="11">
        <v>40054</v>
      </c>
      <c r="C95" s="11" t="s">
        <v>332</v>
      </c>
      <c r="D95">
        <f t="shared" si="1"/>
        <v>1</v>
      </c>
    </row>
    <row r="96" spans="1:4">
      <c r="A96" s="11"/>
      <c r="B96" s="11">
        <v>40055</v>
      </c>
      <c r="C96" s="11" t="s">
        <v>333</v>
      </c>
      <c r="D96">
        <f t="shared" si="1"/>
        <v>1</v>
      </c>
    </row>
    <row r="97" spans="1:4">
      <c r="A97" s="11"/>
      <c r="B97" s="11">
        <v>40056</v>
      </c>
      <c r="C97" s="11" t="s">
        <v>334</v>
      </c>
      <c r="D97">
        <f t="shared" si="1"/>
        <v>1</v>
      </c>
    </row>
    <row r="98" spans="1:4">
      <c r="A98" s="11"/>
      <c r="B98" s="11">
        <v>40057</v>
      </c>
      <c r="C98" s="11" t="s">
        <v>335</v>
      </c>
      <c r="D98">
        <f t="shared" si="1"/>
        <v>1</v>
      </c>
    </row>
    <row r="99" spans="1:4">
      <c r="A99" s="11"/>
      <c r="B99" s="11">
        <v>40058</v>
      </c>
      <c r="C99" s="11" t="s">
        <v>336</v>
      </c>
      <c r="D99">
        <f t="shared" si="1"/>
        <v>1</v>
      </c>
    </row>
    <row r="100" spans="1:4">
      <c r="A100" s="11"/>
      <c r="B100" s="11">
        <v>40059</v>
      </c>
      <c r="C100" s="11" t="s">
        <v>337</v>
      </c>
      <c r="D100">
        <f t="shared" si="1"/>
        <v>1</v>
      </c>
    </row>
    <row r="101" spans="1:4">
      <c r="A101" s="11"/>
      <c r="B101" s="11">
        <v>40060</v>
      </c>
      <c r="C101" s="11" t="s">
        <v>338</v>
      </c>
      <c r="D101">
        <f t="shared" si="1"/>
        <v>1</v>
      </c>
    </row>
    <row r="102" spans="1:4">
      <c r="A102" s="11"/>
      <c r="B102" s="11">
        <v>40061</v>
      </c>
      <c r="C102" s="11" t="s">
        <v>339</v>
      </c>
      <c r="D102">
        <f t="shared" si="1"/>
        <v>1</v>
      </c>
    </row>
    <row r="103" spans="1:4">
      <c r="A103" s="11"/>
      <c r="B103" s="11">
        <v>40062</v>
      </c>
      <c r="C103" s="11" t="s">
        <v>340</v>
      </c>
      <c r="D103">
        <f t="shared" si="1"/>
        <v>1</v>
      </c>
    </row>
    <row r="104" spans="1:4">
      <c r="A104" s="11"/>
      <c r="B104" s="11">
        <v>40063</v>
      </c>
      <c r="C104" s="11" t="s">
        <v>341</v>
      </c>
      <c r="D104">
        <f t="shared" si="1"/>
        <v>38</v>
      </c>
    </row>
    <row r="105" spans="1:4">
      <c r="A105" s="199">
        <v>2017</v>
      </c>
      <c r="B105" s="198">
        <v>40101</v>
      </c>
      <c r="C105" s="1" t="s">
        <v>670</v>
      </c>
      <c r="D105">
        <f t="shared" si="1"/>
        <v>1</v>
      </c>
    </row>
    <row r="106" spans="1:4">
      <c r="A106" s="11"/>
      <c r="B106" s="11">
        <v>40102</v>
      </c>
      <c r="C106" s="11" t="s">
        <v>342</v>
      </c>
      <c r="D106">
        <f t="shared" si="1"/>
        <v>1</v>
      </c>
    </row>
    <row r="107" spans="1:4">
      <c r="A107" s="11"/>
      <c r="B107" s="11">
        <v>40103</v>
      </c>
      <c r="C107" s="11" t="s">
        <v>343</v>
      </c>
      <c r="D107">
        <f t="shared" si="1"/>
        <v>9898</v>
      </c>
    </row>
    <row r="108" spans="1:4">
      <c r="A108" s="11"/>
      <c r="B108" s="11">
        <v>50001</v>
      </c>
      <c r="C108" s="11" t="s">
        <v>344</v>
      </c>
      <c r="D108">
        <f t="shared" si="1"/>
        <v>1</v>
      </c>
    </row>
    <row r="109" spans="1:4">
      <c r="A109" s="11"/>
      <c r="B109" s="11">
        <v>50002</v>
      </c>
      <c r="C109" s="11" t="s">
        <v>345</v>
      </c>
      <c r="D109">
        <f t="shared" si="1"/>
        <v>1</v>
      </c>
    </row>
    <row r="110" spans="1:4">
      <c r="A110" s="11"/>
      <c r="B110" s="11">
        <v>50003</v>
      </c>
      <c r="C110" s="11" t="s">
        <v>235</v>
      </c>
      <c r="D110">
        <f t="shared" si="1"/>
        <v>1</v>
      </c>
    </row>
    <row r="111" spans="1:4">
      <c r="A111" s="11"/>
      <c r="B111" s="11">
        <v>50004</v>
      </c>
      <c r="C111" s="11" t="s">
        <v>346</v>
      </c>
      <c r="D111">
        <f t="shared" si="1"/>
        <v>1</v>
      </c>
    </row>
    <row r="112" spans="1:4">
      <c r="A112" s="11"/>
      <c r="B112" s="11">
        <v>50005</v>
      </c>
      <c r="C112" s="11" t="s">
        <v>347</v>
      </c>
      <c r="D112">
        <f t="shared" si="1"/>
        <v>1</v>
      </c>
    </row>
    <row r="113" spans="1:4">
      <c r="A113" s="11"/>
      <c r="B113" s="11">
        <v>50006</v>
      </c>
      <c r="C113" s="11" t="s">
        <v>348</v>
      </c>
      <c r="D113">
        <f t="shared" si="1"/>
        <v>1</v>
      </c>
    </row>
    <row r="114" spans="1:4">
      <c r="A114" s="11"/>
      <c r="B114" s="11">
        <v>50007</v>
      </c>
      <c r="C114" s="11" t="s">
        <v>349</v>
      </c>
      <c r="D114">
        <f t="shared" si="1"/>
        <v>1</v>
      </c>
    </row>
    <row r="115" spans="1:4">
      <c r="A115" s="11"/>
      <c r="B115" s="11">
        <v>50008</v>
      </c>
      <c r="C115" s="11" t="s">
        <v>350</v>
      </c>
      <c r="D115">
        <f t="shared" si="1"/>
        <v>1</v>
      </c>
    </row>
    <row r="116" spans="1:4">
      <c r="A116" s="11"/>
      <c r="B116" s="11">
        <v>50009</v>
      </c>
      <c r="C116" s="11" t="s">
        <v>351</v>
      </c>
      <c r="D116">
        <f t="shared" si="1"/>
        <v>1</v>
      </c>
    </row>
    <row r="117" spans="1:4">
      <c r="A117" s="11"/>
      <c r="B117" s="11">
        <v>50010</v>
      </c>
      <c r="C117" s="11" t="s">
        <v>352</v>
      </c>
      <c r="D117">
        <f t="shared" si="1"/>
        <v>9991</v>
      </c>
    </row>
    <row r="118" spans="1:4">
      <c r="A118" s="11"/>
      <c r="B118" s="11">
        <v>60001</v>
      </c>
      <c r="C118" s="11" t="s">
        <v>353</v>
      </c>
      <c r="D118">
        <f t="shared" si="1"/>
        <v>1</v>
      </c>
    </row>
    <row r="119" spans="1:4">
      <c r="A119" s="11"/>
      <c r="B119" s="11">
        <v>60002</v>
      </c>
      <c r="C119" s="11" t="s">
        <v>354</v>
      </c>
      <c r="D119">
        <f t="shared" si="1"/>
        <v>1</v>
      </c>
    </row>
    <row r="120" spans="1:4">
      <c r="A120" s="11"/>
      <c r="B120" s="11">
        <v>60003</v>
      </c>
      <c r="C120" s="11" t="s">
        <v>355</v>
      </c>
      <c r="D120">
        <f t="shared" si="1"/>
        <v>1</v>
      </c>
    </row>
    <row r="121" spans="1:4">
      <c r="A121" s="11"/>
      <c r="B121" s="11">
        <v>60004</v>
      </c>
      <c r="C121" s="11" t="s">
        <v>356</v>
      </c>
      <c r="D121">
        <f t="shared" si="1"/>
        <v>1</v>
      </c>
    </row>
    <row r="122" spans="1:4">
      <c r="A122" s="11"/>
      <c r="B122" s="11">
        <v>60005</v>
      </c>
      <c r="C122" s="11" t="s">
        <v>357</v>
      </c>
      <c r="D122">
        <f t="shared" si="1"/>
        <v>1</v>
      </c>
    </row>
    <row r="123" spans="1:4">
      <c r="A123" s="11"/>
      <c r="B123" s="11">
        <v>60006</v>
      </c>
      <c r="C123" s="11" t="s">
        <v>358</v>
      </c>
      <c r="D123">
        <f t="shared" si="1"/>
        <v>1</v>
      </c>
    </row>
    <row r="124" spans="1:4">
      <c r="A124" s="199">
        <v>2017</v>
      </c>
      <c r="B124" s="198">
        <v>60007</v>
      </c>
      <c r="C124" s="1" t="s">
        <v>674</v>
      </c>
      <c r="D124">
        <f t="shared" si="1"/>
        <v>1</v>
      </c>
    </row>
    <row r="125" spans="1:4">
      <c r="A125" s="11"/>
      <c r="B125" s="11">
        <v>60008</v>
      </c>
      <c r="C125" s="11" t="s">
        <v>359</v>
      </c>
      <c r="D125">
        <f t="shared" si="1"/>
        <v>1</v>
      </c>
    </row>
    <row r="126" spans="1:4">
      <c r="A126" s="11"/>
      <c r="B126" s="11">
        <v>60009</v>
      </c>
      <c r="C126" s="11" t="s">
        <v>360</v>
      </c>
      <c r="D126">
        <f t="shared" si="1"/>
        <v>9992</v>
      </c>
    </row>
    <row r="127" spans="1:4">
      <c r="A127" s="11"/>
      <c r="B127" s="11">
        <v>70001</v>
      </c>
      <c r="C127" s="11" t="s">
        <v>361</v>
      </c>
      <c r="D127">
        <f t="shared" si="1"/>
        <v>1</v>
      </c>
    </row>
    <row r="128" spans="1:4">
      <c r="A128" s="11"/>
      <c r="B128" s="11">
        <v>70002</v>
      </c>
      <c r="C128" s="11" t="s">
        <v>362</v>
      </c>
      <c r="D128">
        <f t="shared" si="1"/>
        <v>1</v>
      </c>
    </row>
    <row r="129" spans="1:4">
      <c r="A129" s="11"/>
      <c r="B129" s="11">
        <v>70003</v>
      </c>
      <c r="C129" s="11" t="s">
        <v>363</v>
      </c>
      <c r="D129">
        <f t="shared" si="1"/>
        <v>1</v>
      </c>
    </row>
    <row r="130" spans="1:4">
      <c r="A130" s="11"/>
      <c r="B130" s="11">
        <v>70004</v>
      </c>
      <c r="C130" s="11" t="s">
        <v>364</v>
      </c>
      <c r="D130">
        <f t="shared" si="1"/>
        <v>1</v>
      </c>
    </row>
    <row r="131" spans="1:4">
      <c r="A131" s="11"/>
      <c r="B131" s="11">
        <v>70005</v>
      </c>
      <c r="C131" s="11" t="s">
        <v>365</v>
      </c>
      <c r="D131">
        <f t="shared" ref="D131:D194" si="2">B132-B131</f>
        <v>1</v>
      </c>
    </row>
    <row r="132" spans="1:4">
      <c r="A132" s="11"/>
      <c r="B132" s="11">
        <v>70006</v>
      </c>
      <c r="C132" s="11" t="s">
        <v>366</v>
      </c>
      <c r="D132">
        <f t="shared" si="2"/>
        <v>1</v>
      </c>
    </row>
    <row r="133" spans="1:4">
      <c r="A133" s="199">
        <v>2017</v>
      </c>
      <c r="B133" s="198">
        <v>70007</v>
      </c>
      <c r="C133" s="1" t="s">
        <v>375</v>
      </c>
      <c r="D133">
        <f t="shared" si="2"/>
        <v>1</v>
      </c>
    </row>
    <row r="134" spans="1:4">
      <c r="A134" s="11"/>
      <c r="B134" s="11">
        <v>70008</v>
      </c>
      <c r="C134" s="11" t="s">
        <v>367</v>
      </c>
      <c r="D134">
        <f t="shared" si="2"/>
        <v>1</v>
      </c>
    </row>
    <row r="135" spans="1:4">
      <c r="A135" s="11"/>
      <c r="B135" s="11">
        <v>70009</v>
      </c>
      <c r="C135" s="11" t="s">
        <v>368</v>
      </c>
      <c r="D135">
        <f t="shared" si="2"/>
        <v>1</v>
      </c>
    </row>
    <row r="136" spans="1:4">
      <c r="A136" s="11"/>
      <c r="B136" s="11">
        <v>70010</v>
      </c>
      <c r="C136" s="11" t="s">
        <v>369</v>
      </c>
      <c r="D136">
        <f t="shared" si="2"/>
        <v>1</v>
      </c>
    </row>
    <row r="137" spans="1:4">
      <c r="A137" s="11"/>
      <c r="B137" s="11">
        <v>70011</v>
      </c>
      <c r="C137" s="11" t="s">
        <v>370</v>
      </c>
      <c r="D137">
        <f t="shared" si="2"/>
        <v>1</v>
      </c>
    </row>
    <row r="138" spans="1:4">
      <c r="A138" s="11"/>
      <c r="B138" s="11">
        <v>70012</v>
      </c>
      <c r="C138" s="11" t="s">
        <v>371</v>
      </c>
      <c r="D138">
        <f t="shared" si="2"/>
        <v>1</v>
      </c>
    </row>
    <row r="139" spans="1:4">
      <c r="A139" s="11"/>
      <c r="B139" s="11">
        <v>70013</v>
      </c>
      <c r="C139" s="11" t="s">
        <v>372</v>
      </c>
      <c r="D139">
        <f t="shared" si="2"/>
        <v>1</v>
      </c>
    </row>
    <row r="140" spans="1:4">
      <c r="A140" s="11"/>
      <c r="B140" s="11">
        <v>70014</v>
      </c>
      <c r="C140" s="11" t="s">
        <v>373</v>
      </c>
      <c r="D140">
        <f t="shared" si="2"/>
        <v>1</v>
      </c>
    </row>
    <row r="141" spans="1:4">
      <c r="A141" s="11"/>
      <c r="B141" s="11">
        <v>70015</v>
      </c>
      <c r="C141" s="11" t="s">
        <v>374</v>
      </c>
      <c r="D141">
        <f t="shared" si="2"/>
        <v>1</v>
      </c>
    </row>
    <row r="142" spans="1:4">
      <c r="A142" s="11"/>
      <c r="B142" s="11">
        <v>70016</v>
      </c>
      <c r="C142" s="11" t="s">
        <v>375</v>
      </c>
      <c r="D142">
        <f t="shared" si="2"/>
        <v>1</v>
      </c>
    </row>
    <row r="143" spans="1:4">
      <c r="A143" s="11"/>
      <c r="B143" s="11">
        <v>70017</v>
      </c>
      <c r="C143" s="11" t="s">
        <v>376</v>
      </c>
      <c r="D143">
        <f t="shared" si="2"/>
        <v>1</v>
      </c>
    </row>
    <row r="144" spans="1:4">
      <c r="A144" s="199">
        <v>2017</v>
      </c>
      <c r="B144" s="198">
        <v>70018</v>
      </c>
      <c r="C144" s="1" t="s">
        <v>675</v>
      </c>
      <c r="D144">
        <f t="shared" si="2"/>
        <v>9983</v>
      </c>
    </row>
    <row r="145" spans="1:4">
      <c r="A145" s="11"/>
      <c r="B145" s="11">
        <v>80001</v>
      </c>
      <c r="C145" s="11" t="s">
        <v>377</v>
      </c>
      <c r="D145">
        <f t="shared" si="2"/>
        <v>1</v>
      </c>
    </row>
    <row r="146" spans="1:4">
      <c r="A146" s="11"/>
      <c r="B146" s="11">
        <v>80002</v>
      </c>
      <c r="C146" s="11" t="s">
        <v>378</v>
      </c>
      <c r="D146">
        <f t="shared" si="2"/>
        <v>1</v>
      </c>
    </row>
    <row r="147" spans="1:4">
      <c r="A147" s="199">
        <v>2017</v>
      </c>
      <c r="B147" s="198">
        <v>80003</v>
      </c>
      <c r="C147" s="1" t="s">
        <v>686</v>
      </c>
      <c r="D147">
        <f t="shared" si="2"/>
        <v>1</v>
      </c>
    </row>
    <row r="148" spans="1:4">
      <c r="A148" s="199">
        <v>2017</v>
      </c>
      <c r="B148" s="198">
        <v>80004</v>
      </c>
      <c r="C148" s="1" t="s">
        <v>697</v>
      </c>
      <c r="D148">
        <f t="shared" si="2"/>
        <v>1</v>
      </c>
    </row>
    <row r="149" spans="1:4">
      <c r="A149" s="11"/>
      <c r="B149" s="11">
        <v>80005</v>
      </c>
      <c r="C149" s="11" t="s">
        <v>379</v>
      </c>
      <c r="D149">
        <f t="shared" si="2"/>
        <v>1</v>
      </c>
    </row>
    <row r="150" spans="1:4">
      <c r="A150" s="11"/>
      <c r="B150" s="11">
        <v>80006</v>
      </c>
      <c r="C150" s="11" t="s">
        <v>380</v>
      </c>
      <c r="D150">
        <f t="shared" si="2"/>
        <v>1</v>
      </c>
    </row>
    <row r="151" spans="1:4">
      <c r="A151" s="199">
        <v>2017</v>
      </c>
      <c r="B151" s="198">
        <v>80007</v>
      </c>
      <c r="C151" s="1" t="s">
        <v>681</v>
      </c>
      <c r="D151">
        <f t="shared" si="2"/>
        <v>9994</v>
      </c>
    </row>
    <row r="152" spans="1:4">
      <c r="A152" s="11"/>
      <c r="B152" s="11">
        <v>90001</v>
      </c>
      <c r="C152" s="11" t="s">
        <v>381</v>
      </c>
      <c r="D152">
        <f t="shared" si="2"/>
        <v>1</v>
      </c>
    </row>
    <row r="153" spans="1:4">
      <c r="A153" s="11"/>
      <c r="B153" s="11">
        <v>90002</v>
      </c>
      <c r="C153" s="11" t="s">
        <v>382</v>
      </c>
      <c r="D153">
        <f t="shared" si="2"/>
        <v>1</v>
      </c>
    </row>
    <row r="154" spans="1:4">
      <c r="A154" s="11"/>
      <c r="B154" s="11">
        <v>90003</v>
      </c>
      <c r="C154" s="11" t="s">
        <v>383</v>
      </c>
      <c r="D154">
        <f t="shared" si="2"/>
        <v>1</v>
      </c>
    </row>
    <row r="155" spans="1:4">
      <c r="A155" s="11"/>
      <c r="B155" s="11">
        <v>90004</v>
      </c>
      <c r="C155" s="11" t="s">
        <v>384</v>
      </c>
      <c r="D155">
        <f t="shared" si="2"/>
        <v>1</v>
      </c>
    </row>
    <row r="156" spans="1:4">
      <c r="A156" s="11"/>
      <c r="B156" s="11">
        <v>90005</v>
      </c>
      <c r="C156" s="11" t="s">
        <v>385</v>
      </c>
      <c r="D156">
        <f t="shared" si="2"/>
        <v>1</v>
      </c>
    </row>
    <row r="157" spans="1:4">
      <c r="A157" s="11"/>
      <c r="B157" s="11">
        <v>90006</v>
      </c>
      <c r="C157" s="11" t="s">
        <v>386</v>
      </c>
      <c r="D157">
        <f t="shared" si="2"/>
        <v>1</v>
      </c>
    </row>
    <row r="158" spans="1:4">
      <c r="A158" s="11"/>
      <c r="B158" s="11">
        <v>90007</v>
      </c>
      <c r="C158" s="11" t="s">
        <v>387</v>
      </c>
      <c r="D158">
        <f t="shared" si="2"/>
        <v>1</v>
      </c>
    </row>
    <row r="159" spans="1:4">
      <c r="A159" s="11"/>
      <c r="B159" s="11">
        <v>90008</v>
      </c>
      <c r="C159" s="11" t="s">
        <v>388</v>
      </c>
      <c r="D159">
        <f t="shared" si="2"/>
        <v>1</v>
      </c>
    </row>
    <row r="160" spans="1:4">
      <c r="A160" s="199">
        <v>2017</v>
      </c>
      <c r="B160" s="198">
        <v>90009</v>
      </c>
      <c r="C160" s="1" t="s">
        <v>709</v>
      </c>
      <c r="D160">
        <f t="shared" si="2"/>
        <v>1</v>
      </c>
    </row>
    <row r="161" spans="1:4">
      <c r="A161" s="11"/>
      <c r="B161" s="11">
        <v>90010</v>
      </c>
      <c r="C161" s="11" t="s">
        <v>389</v>
      </c>
      <c r="D161">
        <f t="shared" si="2"/>
        <v>1</v>
      </c>
    </row>
    <row r="162" spans="1:4">
      <c r="A162" s="11"/>
      <c r="B162" s="11">
        <v>90011</v>
      </c>
      <c r="C162" s="11" t="s">
        <v>390</v>
      </c>
      <c r="D162">
        <f t="shared" si="2"/>
        <v>1</v>
      </c>
    </row>
    <row r="163" spans="1:4">
      <c r="A163" s="148"/>
      <c r="B163" s="11">
        <v>90012</v>
      </c>
      <c r="C163" s="11" t="s">
        <v>391</v>
      </c>
      <c r="D163">
        <f t="shared" si="2"/>
        <v>1</v>
      </c>
    </row>
    <row r="164" spans="1:4">
      <c r="A164" s="11"/>
      <c r="B164" s="11">
        <v>90013</v>
      </c>
      <c r="C164" s="11" t="s">
        <v>392</v>
      </c>
      <c r="D164">
        <f t="shared" si="2"/>
        <v>1</v>
      </c>
    </row>
    <row r="165" spans="1:4">
      <c r="A165" s="11"/>
      <c r="B165" s="11">
        <v>90014</v>
      </c>
      <c r="C165" s="11" t="s">
        <v>393</v>
      </c>
      <c r="D165">
        <f t="shared" si="2"/>
        <v>1</v>
      </c>
    </row>
    <row r="166" spans="1:4">
      <c r="A166" s="11"/>
      <c r="B166" s="11">
        <v>90015</v>
      </c>
      <c r="C166" s="11" t="s">
        <v>394</v>
      </c>
      <c r="D166" s="203">
        <f t="shared" si="2"/>
        <v>2</v>
      </c>
    </row>
    <row r="167" spans="1:4">
      <c r="A167" s="199">
        <v>2017</v>
      </c>
      <c r="B167" s="198">
        <v>90017</v>
      </c>
      <c r="C167" s="1" t="s">
        <v>393</v>
      </c>
      <c r="D167">
        <f t="shared" si="2"/>
        <v>83</v>
      </c>
    </row>
    <row r="168" spans="1:4">
      <c r="A168" s="148"/>
      <c r="B168" s="11">
        <v>90100</v>
      </c>
      <c r="C168" s="11" t="s">
        <v>248</v>
      </c>
      <c r="D168">
        <f t="shared" si="2"/>
        <v>9901</v>
      </c>
    </row>
    <row r="169" spans="1:4">
      <c r="A169" s="11"/>
      <c r="B169" s="11">
        <v>100001</v>
      </c>
      <c r="C169" s="11" t="s">
        <v>395</v>
      </c>
      <c r="D169">
        <f t="shared" si="2"/>
        <v>1</v>
      </c>
    </row>
    <row r="170" spans="1:4">
      <c r="A170" s="11"/>
      <c r="B170" s="11">
        <v>100002</v>
      </c>
      <c r="C170" s="11" t="s">
        <v>396</v>
      </c>
      <c r="D170">
        <f t="shared" si="2"/>
        <v>1</v>
      </c>
    </row>
    <row r="171" spans="1:4">
      <c r="A171" s="11"/>
      <c r="B171" s="11">
        <v>100003</v>
      </c>
      <c r="C171" s="11" t="s">
        <v>397</v>
      </c>
      <c r="D171">
        <f t="shared" si="2"/>
        <v>1</v>
      </c>
    </row>
    <row r="172" spans="1:4">
      <c r="A172" s="11"/>
      <c r="B172" s="11">
        <v>100004</v>
      </c>
      <c r="C172" s="11" t="s">
        <v>398</v>
      </c>
      <c r="D172">
        <f t="shared" si="2"/>
        <v>1</v>
      </c>
    </row>
    <row r="173" spans="1:4">
      <c r="A173" s="11"/>
      <c r="B173" s="11">
        <v>100005</v>
      </c>
      <c r="C173" s="11" t="s">
        <v>399</v>
      </c>
      <c r="D173">
        <f t="shared" si="2"/>
        <v>9996</v>
      </c>
    </row>
    <row r="174" spans="1:4">
      <c r="A174" s="11"/>
      <c r="B174" s="11">
        <v>110001</v>
      </c>
      <c r="C174" s="11" t="s">
        <v>249</v>
      </c>
      <c r="D174">
        <f t="shared" si="2"/>
        <v>1</v>
      </c>
    </row>
    <row r="175" spans="1:4">
      <c r="A175" s="11"/>
      <c r="B175" s="11">
        <v>110002</v>
      </c>
      <c r="C175" s="11" t="s">
        <v>250</v>
      </c>
      <c r="D175">
        <f t="shared" si="2"/>
        <v>1</v>
      </c>
    </row>
    <row r="176" spans="1:4">
      <c r="A176" s="11"/>
      <c r="B176" s="11">
        <v>110003</v>
      </c>
      <c r="C176" s="11" t="s">
        <v>251</v>
      </c>
      <c r="D176">
        <f t="shared" si="2"/>
        <v>1</v>
      </c>
    </row>
    <row r="177" spans="1:4">
      <c r="A177" s="11"/>
      <c r="B177" s="11">
        <v>110004</v>
      </c>
      <c r="C177" s="11" t="s">
        <v>252</v>
      </c>
      <c r="D177">
        <f t="shared" si="2"/>
        <v>1</v>
      </c>
    </row>
    <row r="178" spans="1:4">
      <c r="A178" s="11"/>
      <c r="B178" s="11">
        <v>110005</v>
      </c>
      <c r="C178" s="11" t="s">
        <v>253</v>
      </c>
      <c r="D178">
        <f t="shared" si="2"/>
        <v>1</v>
      </c>
    </row>
    <row r="179" spans="1:4">
      <c r="A179" s="11"/>
      <c r="B179" s="11">
        <v>110006</v>
      </c>
      <c r="C179" s="11" t="s">
        <v>254</v>
      </c>
      <c r="D179">
        <f t="shared" si="2"/>
        <v>1</v>
      </c>
    </row>
    <row r="180" spans="1:4">
      <c r="A180" s="11"/>
      <c r="B180" s="11">
        <v>110007</v>
      </c>
      <c r="C180" s="11" t="s">
        <v>255</v>
      </c>
      <c r="D180">
        <f t="shared" si="2"/>
        <v>1</v>
      </c>
    </row>
    <row r="181" spans="1:4">
      <c r="A181" s="11"/>
      <c r="B181" s="11">
        <v>110008</v>
      </c>
      <c r="C181" s="11" t="s">
        <v>256</v>
      </c>
      <c r="D181">
        <f t="shared" si="2"/>
        <v>1</v>
      </c>
    </row>
    <row r="182" spans="1:4">
      <c r="A182" s="11"/>
      <c r="B182" s="11">
        <v>110009</v>
      </c>
      <c r="C182" s="11" t="s">
        <v>257</v>
      </c>
      <c r="D182">
        <f t="shared" si="2"/>
        <v>1</v>
      </c>
    </row>
    <row r="183" spans="1:4">
      <c r="A183" s="11"/>
      <c r="B183" s="11">
        <v>110010</v>
      </c>
      <c r="C183" s="11" t="s">
        <v>258</v>
      </c>
      <c r="D183">
        <f t="shared" si="2"/>
        <v>9991</v>
      </c>
    </row>
    <row r="184" spans="1:4">
      <c r="A184" s="11"/>
      <c r="B184" s="11">
        <v>120001</v>
      </c>
      <c r="C184" s="11" t="s">
        <v>400</v>
      </c>
      <c r="D184">
        <f t="shared" si="2"/>
        <v>1</v>
      </c>
    </row>
    <row r="185" spans="1:4">
      <c r="A185" s="11"/>
      <c r="B185" s="11">
        <v>120002</v>
      </c>
      <c r="C185" s="11" t="s">
        <v>401</v>
      </c>
      <c r="D185">
        <f t="shared" si="2"/>
        <v>1</v>
      </c>
    </row>
    <row r="186" spans="1:4">
      <c r="A186" s="11"/>
      <c r="B186" s="11">
        <v>120003</v>
      </c>
      <c r="C186" s="11" t="s">
        <v>402</v>
      </c>
      <c r="D186">
        <f t="shared" si="2"/>
        <v>9998</v>
      </c>
    </row>
    <row r="187" spans="1:4">
      <c r="A187" s="11"/>
      <c r="B187" s="11">
        <v>130001</v>
      </c>
      <c r="C187" s="11" t="s">
        <v>403</v>
      </c>
      <c r="D187">
        <f t="shared" si="2"/>
        <v>1</v>
      </c>
    </row>
    <row r="188" spans="1:4">
      <c r="A188" s="11"/>
      <c r="B188" s="11">
        <v>130002</v>
      </c>
      <c r="C188" s="11" t="s">
        <v>404</v>
      </c>
      <c r="D188">
        <f t="shared" si="2"/>
        <v>1</v>
      </c>
    </row>
    <row r="189" spans="1:4">
      <c r="A189" s="11"/>
      <c r="B189" s="11">
        <v>130003</v>
      </c>
      <c r="C189" s="11" t="s">
        <v>405</v>
      </c>
      <c r="D189">
        <f t="shared" si="2"/>
        <v>1</v>
      </c>
    </row>
    <row r="190" spans="1:4">
      <c r="A190" s="11"/>
      <c r="B190" s="11">
        <v>130004</v>
      </c>
      <c r="C190" s="11" t="s">
        <v>406</v>
      </c>
      <c r="D190">
        <f t="shared" si="2"/>
        <v>1</v>
      </c>
    </row>
    <row r="191" spans="1:4">
      <c r="A191" s="11"/>
      <c r="B191" s="11">
        <v>130005</v>
      </c>
      <c r="C191" s="11" t="s">
        <v>407</v>
      </c>
      <c r="D191">
        <f t="shared" si="2"/>
        <v>1</v>
      </c>
    </row>
    <row r="192" spans="1:4">
      <c r="A192" s="199">
        <v>2017</v>
      </c>
      <c r="B192" s="198">
        <v>130006</v>
      </c>
      <c r="C192" s="1" t="s">
        <v>700</v>
      </c>
      <c r="D192">
        <f t="shared" si="2"/>
        <v>9995</v>
      </c>
    </row>
    <row r="193" spans="1:4">
      <c r="A193" s="11"/>
      <c r="B193" s="11">
        <v>140001</v>
      </c>
      <c r="C193" s="11" t="s">
        <v>408</v>
      </c>
      <c r="D193">
        <f t="shared" si="2"/>
        <v>1</v>
      </c>
    </row>
    <row r="194" spans="1:4">
      <c r="A194" s="11"/>
      <c r="B194" s="11">
        <v>140002</v>
      </c>
      <c r="C194" s="11" t="s">
        <v>409</v>
      </c>
      <c r="D194">
        <f t="shared" si="2"/>
        <v>1</v>
      </c>
    </row>
    <row r="195" spans="1:4">
      <c r="A195" s="11"/>
      <c r="B195" s="11">
        <v>140003</v>
      </c>
      <c r="C195" s="11" t="s">
        <v>410</v>
      </c>
      <c r="D195">
        <f t="shared" ref="D195:D258" si="3">B196-B195</f>
        <v>1</v>
      </c>
    </row>
    <row r="196" spans="1:4">
      <c r="A196" s="11"/>
      <c r="B196" s="11">
        <v>140004</v>
      </c>
      <c r="C196" s="11" t="s">
        <v>411</v>
      </c>
      <c r="D196">
        <f t="shared" si="3"/>
        <v>1</v>
      </c>
    </row>
    <row r="197" spans="1:4">
      <c r="A197" s="11"/>
      <c r="B197" s="11">
        <v>140005</v>
      </c>
      <c r="C197" s="11" t="s">
        <v>412</v>
      </c>
      <c r="D197">
        <f t="shared" si="3"/>
        <v>1</v>
      </c>
    </row>
    <row r="198" spans="1:4">
      <c r="A198" s="11"/>
      <c r="B198" s="11">
        <v>140006</v>
      </c>
      <c r="C198" s="11" t="s">
        <v>413</v>
      </c>
      <c r="D198">
        <f t="shared" si="3"/>
        <v>1</v>
      </c>
    </row>
    <row r="199" spans="1:4">
      <c r="A199" s="11"/>
      <c r="B199" s="11">
        <v>140007</v>
      </c>
      <c r="C199" s="11" t="s">
        <v>414</v>
      </c>
      <c r="D199">
        <f t="shared" si="3"/>
        <v>1</v>
      </c>
    </row>
    <row r="200" spans="1:4">
      <c r="A200" s="11"/>
      <c r="B200" s="11">
        <v>140008</v>
      </c>
      <c r="C200" s="11" t="s">
        <v>415</v>
      </c>
      <c r="D200">
        <f t="shared" si="3"/>
        <v>1</v>
      </c>
    </row>
    <row r="201" spans="1:4">
      <c r="A201" s="11"/>
      <c r="B201" s="11">
        <v>140009</v>
      </c>
      <c r="C201" s="11" t="s">
        <v>416</v>
      </c>
      <c r="D201">
        <f t="shared" si="3"/>
        <v>1</v>
      </c>
    </row>
    <row r="202" spans="1:4">
      <c r="A202" s="11"/>
      <c r="B202" s="11">
        <v>140010</v>
      </c>
      <c r="C202" s="11" t="s">
        <v>417</v>
      </c>
      <c r="D202">
        <f t="shared" si="3"/>
        <v>1</v>
      </c>
    </row>
    <row r="203" spans="1:4">
      <c r="A203" s="11"/>
      <c r="B203" s="11">
        <v>140011</v>
      </c>
      <c r="C203" s="11" t="s">
        <v>418</v>
      </c>
      <c r="D203">
        <f t="shared" si="3"/>
        <v>9990</v>
      </c>
    </row>
    <row r="204" spans="1:4">
      <c r="A204" s="11"/>
      <c r="B204" s="11">
        <v>150001</v>
      </c>
      <c r="C204" s="11" t="s">
        <v>419</v>
      </c>
      <c r="D204">
        <f t="shared" si="3"/>
        <v>1</v>
      </c>
    </row>
    <row r="205" spans="1:4">
      <c r="A205" s="11"/>
      <c r="B205" s="11">
        <v>150002</v>
      </c>
      <c r="C205" s="11" t="s">
        <v>420</v>
      </c>
      <c r="D205">
        <f t="shared" si="3"/>
        <v>1</v>
      </c>
    </row>
    <row r="206" spans="1:4">
      <c r="A206" s="11"/>
      <c r="B206" s="11">
        <v>150003</v>
      </c>
      <c r="C206" s="11" t="s">
        <v>421</v>
      </c>
      <c r="D206">
        <f t="shared" si="3"/>
        <v>1</v>
      </c>
    </row>
    <row r="207" spans="1:4">
      <c r="A207" s="11"/>
      <c r="B207" s="11">
        <v>150004</v>
      </c>
      <c r="C207" s="11" t="s">
        <v>422</v>
      </c>
      <c r="D207">
        <f t="shared" si="3"/>
        <v>1</v>
      </c>
    </row>
    <row r="208" spans="1:4">
      <c r="A208" s="11"/>
      <c r="B208" s="11">
        <v>150005</v>
      </c>
      <c r="C208" s="11" t="s">
        <v>423</v>
      </c>
      <c r="D208">
        <f t="shared" si="3"/>
        <v>1</v>
      </c>
    </row>
    <row r="209" spans="1:4">
      <c r="A209" s="11"/>
      <c r="B209" s="11">
        <v>150006</v>
      </c>
      <c r="C209" s="11" t="s">
        <v>424</v>
      </c>
      <c r="D209">
        <f t="shared" si="3"/>
        <v>1</v>
      </c>
    </row>
    <row r="210" spans="1:4">
      <c r="A210" s="11"/>
      <c r="B210" s="11">
        <v>150007</v>
      </c>
      <c r="C210" s="11" t="s">
        <v>425</v>
      </c>
      <c r="D210">
        <f t="shared" si="3"/>
        <v>1</v>
      </c>
    </row>
    <row r="211" spans="1:4">
      <c r="A211" s="11"/>
      <c r="B211" s="11">
        <v>150008</v>
      </c>
      <c r="C211" s="11" t="s">
        <v>426</v>
      </c>
      <c r="D211">
        <f t="shared" si="3"/>
        <v>1</v>
      </c>
    </row>
    <row r="212" spans="1:4">
      <c r="A212" s="11"/>
      <c r="B212" s="11">
        <v>150009</v>
      </c>
      <c r="C212" s="11" t="s">
        <v>427</v>
      </c>
      <c r="D212">
        <f t="shared" si="3"/>
        <v>1</v>
      </c>
    </row>
    <row r="213" spans="1:4">
      <c r="A213" s="11"/>
      <c r="B213" s="11">
        <v>150010</v>
      </c>
      <c r="C213" s="11" t="s">
        <v>428</v>
      </c>
      <c r="D213">
        <f t="shared" si="3"/>
        <v>1</v>
      </c>
    </row>
    <row r="214" spans="1:4">
      <c r="A214" s="11"/>
      <c r="B214" s="11">
        <v>150011</v>
      </c>
      <c r="C214" s="11" t="s">
        <v>429</v>
      </c>
      <c r="D214">
        <f t="shared" si="3"/>
        <v>1</v>
      </c>
    </row>
    <row r="215" spans="1:4">
      <c r="A215" s="11"/>
      <c r="B215" s="11">
        <v>150012</v>
      </c>
      <c r="C215" s="11" t="s">
        <v>430</v>
      </c>
      <c r="D215">
        <f t="shared" si="3"/>
        <v>1</v>
      </c>
    </row>
    <row r="216" spans="1:4">
      <c r="A216" s="11"/>
      <c r="B216" s="11">
        <v>150013</v>
      </c>
      <c r="C216" s="11" t="s">
        <v>431</v>
      </c>
      <c r="D216">
        <f t="shared" si="3"/>
        <v>1</v>
      </c>
    </row>
    <row r="217" spans="1:4">
      <c r="A217" s="11"/>
      <c r="B217" s="11">
        <v>150014</v>
      </c>
      <c r="C217" s="11" t="s">
        <v>432</v>
      </c>
      <c r="D217">
        <f t="shared" si="3"/>
        <v>1</v>
      </c>
    </row>
    <row r="218" spans="1:4">
      <c r="A218" s="11"/>
      <c r="B218" s="11">
        <v>150015</v>
      </c>
      <c r="C218" s="11" t="s">
        <v>433</v>
      </c>
      <c r="D218">
        <f t="shared" si="3"/>
        <v>1</v>
      </c>
    </row>
    <row r="219" spans="1:4">
      <c r="A219" s="11"/>
      <c r="B219" s="11">
        <v>150016</v>
      </c>
      <c r="C219" s="11" t="s">
        <v>434</v>
      </c>
      <c r="D219">
        <f t="shared" si="3"/>
        <v>1</v>
      </c>
    </row>
    <row r="220" spans="1:4">
      <c r="A220" s="11"/>
      <c r="B220" s="11">
        <v>150017</v>
      </c>
      <c r="C220" s="11" t="s">
        <v>435</v>
      </c>
      <c r="D220">
        <f t="shared" si="3"/>
        <v>1</v>
      </c>
    </row>
    <row r="221" spans="1:4">
      <c r="A221" s="11"/>
      <c r="B221" s="11">
        <v>150018</v>
      </c>
      <c r="C221" s="11" t="s">
        <v>436</v>
      </c>
      <c r="D221">
        <f t="shared" si="3"/>
        <v>1</v>
      </c>
    </row>
    <row r="222" spans="1:4">
      <c r="A222" s="11"/>
      <c r="B222" s="11">
        <v>150019</v>
      </c>
      <c r="C222" s="11" t="s">
        <v>437</v>
      </c>
      <c r="D222">
        <f t="shared" si="3"/>
        <v>1</v>
      </c>
    </row>
    <row r="223" spans="1:4">
      <c r="A223" s="11"/>
      <c r="B223" s="11">
        <v>150020</v>
      </c>
      <c r="C223" s="11" t="s">
        <v>438</v>
      </c>
      <c r="D223">
        <f t="shared" si="3"/>
        <v>1</v>
      </c>
    </row>
    <row r="224" spans="1:4">
      <c r="A224" s="11"/>
      <c r="B224" s="11">
        <v>150021</v>
      </c>
      <c r="C224" s="11" t="s">
        <v>439</v>
      </c>
      <c r="D224">
        <f t="shared" si="3"/>
        <v>1</v>
      </c>
    </row>
    <row r="225" spans="1:4">
      <c r="A225" s="11"/>
      <c r="B225" s="11">
        <v>150022</v>
      </c>
      <c r="C225" s="11" t="s">
        <v>440</v>
      </c>
      <c r="D225">
        <f t="shared" si="3"/>
        <v>1</v>
      </c>
    </row>
    <row r="226" spans="1:4">
      <c r="A226" s="11"/>
      <c r="B226" s="11">
        <v>150023</v>
      </c>
      <c r="C226" s="11" t="s">
        <v>441</v>
      </c>
      <c r="D226">
        <f t="shared" si="3"/>
        <v>1</v>
      </c>
    </row>
    <row r="227" spans="1:4">
      <c r="A227" s="11"/>
      <c r="B227" s="11">
        <v>150024</v>
      </c>
      <c r="C227" s="11" t="s">
        <v>442</v>
      </c>
      <c r="D227">
        <f t="shared" si="3"/>
        <v>1</v>
      </c>
    </row>
    <row r="228" spans="1:4">
      <c r="A228" s="11"/>
      <c r="B228" s="11">
        <v>150025</v>
      </c>
      <c r="C228" s="11" t="s">
        <v>443</v>
      </c>
      <c r="D228">
        <f t="shared" si="3"/>
        <v>1</v>
      </c>
    </row>
    <row r="229" spans="1:4">
      <c r="A229" s="11"/>
      <c r="B229" s="11">
        <v>150026</v>
      </c>
      <c r="C229" s="11" t="s">
        <v>444</v>
      </c>
      <c r="D229">
        <f t="shared" si="3"/>
        <v>1</v>
      </c>
    </row>
    <row r="230" spans="1:4">
      <c r="A230" s="11"/>
      <c r="B230" s="201">
        <v>150027</v>
      </c>
      <c r="C230" s="201" t="s">
        <v>445</v>
      </c>
      <c r="D230">
        <f t="shared" si="3"/>
        <v>1</v>
      </c>
    </row>
    <row r="231" spans="1:4">
      <c r="A231" s="11"/>
      <c r="B231" s="11">
        <v>150028</v>
      </c>
      <c r="C231" s="11" t="s">
        <v>446</v>
      </c>
      <c r="D231">
        <f t="shared" si="3"/>
        <v>9973</v>
      </c>
    </row>
    <row r="232" spans="1:4">
      <c r="A232" s="11"/>
      <c r="B232" s="11">
        <v>160001</v>
      </c>
      <c r="C232" s="11" t="s">
        <v>447</v>
      </c>
      <c r="D232">
        <f t="shared" si="3"/>
        <v>1</v>
      </c>
    </row>
    <row r="233" spans="1:4">
      <c r="A233" s="11"/>
      <c r="B233" s="11">
        <v>160002</v>
      </c>
      <c r="C233" s="11" t="s">
        <v>448</v>
      </c>
      <c r="D233">
        <f t="shared" si="3"/>
        <v>1</v>
      </c>
    </row>
    <row r="234" spans="1:4">
      <c r="A234" s="11"/>
      <c r="B234" s="11">
        <v>160003</v>
      </c>
      <c r="C234" s="11" t="s">
        <v>449</v>
      </c>
      <c r="D234">
        <f t="shared" si="3"/>
        <v>1</v>
      </c>
    </row>
    <row r="235" spans="1:4">
      <c r="A235" s="11"/>
      <c r="B235" s="11">
        <v>160004</v>
      </c>
      <c r="C235" s="11" t="s">
        <v>450</v>
      </c>
      <c r="D235">
        <f t="shared" si="3"/>
        <v>1</v>
      </c>
    </row>
    <row r="236" spans="1:4">
      <c r="A236" s="11"/>
      <c r="B236" s="11">
        <v>160005</v>
      </c>
      <c r="C236" s="11" t="s">
        <v>451</v>
      </c>
      <c r="D236">
        <f t="shared" si="3"/>
        <v>1</v>
      </c>
    </row>
    <row r="237" spans="1:4">
      <c r="A237" s="11"/>
      <c r="B237" s="11">
        <v>160006</v>
      </c>
      <c r="C237" s="11" t="s">
        <v>452</v>
      </c>
      <c r="D237">
        <f t="shared" si="3"/>
        <v>1</v>
      </c>
    </row>
    <row r="238" spans="1:4">
      <c r="A238" s="11"/>
      <c r="B238" s="11">
        <v>160007</v>
      </c>
      <c r="C238" s="11" t="s">
        <v>453</v>
      </c>
      <c r="D238">
        <f t="shared" si="3"/>
        <v>9994</v>
      </c>
    </row>
    <row r="239" spans="1:4">
      <c r="A239" s="11"/>
      <c r="B239" s="11">
        <v>170001</v>
      </c>
      <c r="C239" s="11" t="s">
        <v>344</v>
      </c>
      <c r="D239">
        <f t="shared" si="3"/>
        <v>1</v>
      </c>
    </row>
    <row r="240" spans="1:4">
      <c r="A240" s="11"/>
      <c r="B240" s="11">
        <v>170002</v>
      </c>
      <c r="C240" s="11" t="s">
        <v>235</v>
      </c>
      <c r="D240">
        <f t="shared" si="3"/>
        <v>1</v>
      </c>
    </row>
    <row r="241" spans="1:4">
      <c r="A241" s="11"/>
      <c r="B241" s="11">
        <v>170003</v>
      </c>
      <c r="C241" s="11" t="s">
        <v>454</v>
      </c>
      <c r="D241">
        <f t="shared" si="3"/>
        <v>1</v>
      </c>
    </row>
    <row r="242" spans="1:4">
      <c r="A242" s="11"/>
      <c r="B242" s="11">
        <v>170004</v>
      </c>
      <c r="C242" s="11" t="s">
        <v>455</v>
      </c>
      <c r="D242">
        <f t="shared" si="3"/>
        <v>1</v>
      </c>
    </row>
    <row r="243" spans="1:4">
      <c r="A243" s="11"/>
      <c r="B243" s="11">
        <v>170005</v>
      </c>
      <c r="C243" s="11" t="s">
        <v>456</v>
      </c>
      <c r="D243">
        <f t="shared" si="3"/>
        <v>1</v>
      </c>
    </row>
    <row r="244" spans="1:4">
      <c r="A244" s="11"/>
      <c r="B244" s="11">
        <v>170006</v>
      </c>
      <c r="C244" s="11" t="s">
        <v>457</v>
      </c>
      <c r="D244">
        <f t="shared" si="3"/>
        <v>1</v>
      </c>
    </row>
    <row r="245" spans="1:4">
      <c r="A245" s="199">
        <v>2017</v>
      </c>
      <c r="B245" s="198">
        <v>170007</v>
      </c>
      <c r="C245" s="1" t="s">
        <v>692</v>
      </c>
      <c r="D245">
        <f t="shared" si="3"/>
        <v>1</v>
      </c>
    </row>
    <row r="246" spans="1:4">
      <c r="A246" s="199">
        <v>2017</v>
      </c>
      <c r="B246" s="198">
        <v>170008</v>
      </c>
      <c r="C246" s="1" t="s">
        <v>705</v>
      </c>
      <c r="D246">
        <f t="shared" si="3"/>
        <v>1</v>
      </c>
    </row>
    <row r="247" spans="1:4">
      <c r="A247" s="199">
        <v>2017</v>
      </c>
      <c r="B247" s="198">
        <v>170009</v>
      </c>
      <c r="C247" s="1" t="s">
        <v>671</v>
      </c>
      <c r="D247">
        <f t="shared" si="3"/>
        <v>1</v>
      </c>
    </row>
    <row r="248" spans="1:4">
      <c r="A248" s="199">
        <v>2017</v>
      </c>
      <c r="B248" s="198">
        <v>170010</v>
      </c>
      <c r="C248" s="1" t="s">
        <v>680</v>
      </c>
      <c r="D248">
        <f t="shared" si="3"/>
        <v>9991</v>
      </c>
    </row>
    <row r="249" spans="1:4">
      <c r="A249" s="11"/>
      <c r="B249" s="11">
        <v>180001</v>
      </c>
      <c r="C249" s="11" t="s">
        <v>458</v>
      </c>
      <c r="D249">
        <f t="shared" si="3"/>
        <v>1</v>
      </c>
    </row>
    <row r="250" spans="1:4">
      <c r="A250" s="11"/>
      <c r="B250" s="11">
        <v>180002</v>
      </c>
      <c r="C250" s="11" t="s">
        <v>459</v>
      </c>
      <c r="D250">
        <f t="shared" si="3"/>
        <v>1</v>
      </c>
    </row>
    <row r="251" spans="1:4">
      <c r="A251" s="11"/>
      <c r="B251" s="11">
        <v>180003</v>
      </c>
      <c r="C251" s="11" t="s">
        <v>460</v>
      </c>
      <c r="D251">
        <f t="shared" si="3"/>
        <v>1</v>
      </c>
    </row>
    <row r="252" spans="1:4">
      <c r="A252" s="11"/>
      <c r="B252" s="11">
        <v>180004</v>
      </c>
      <c r="C252" s="11" t="s">
        <v>461</v>
      </c>
      <c r="D252">
        <f t="shared" si="3"/>
        <v>9997</v>
      </c>
    </row>
    <row r="253" spans="1:4">
      <c r="A253" s="11"/>
      <c r="B253" s="11">
        <v>190001</v>
      </c>
      <c r="C253" s="11" t="s">
        <v>462</v>
      </c>
      <c r="D253">
        <f t="shared" si="3"/>
        <v>1</v>
      </c>
    </row>
    <row r="254" spans="1:4">
      <c r="A254" s="11"/>
      <c r="B254" s="11">
        <v>190002</v>
      </c>
      <c r="C254" s="11" t="s">
        <v>463</v>
      </c>
      <c r="D254">
        <f t="shared" si="3"/>
        <v>1</v>
      </c>
    </row>
    <row r="255" spans="1:4">
      <c r="A255" s="11"/>
      <c r="B255" s="11">
        <v>190003</v>
      </c>
      <c r="C255" s="11" t="s">
        <v>464</v>
      </c>
      <c r="D255">
        <f t="shared" si="3"/>
        <v>1</v>
      </c>
    </row>
    <row r="256" spans="1:4">
      <c r="A256" s="11"/>
      <c r="B256" s="11">
        <v>190004</v>
      </c>
      <c r="C256" s="11" t="s">
        <v>465</v>
      </c>
      <c r="D256">
        <f t="shared" si="3"/>
        <v>1</v>
      </c>
    </row>
    <row r="257" spans="1:4">
      <c r="A257" s="11"/>
      <c r="B257" s="11">
        <v>190005</v>
      </c>
      <c r="C257" s="11" t="s">
        <v>466</v>
      </c>
      <c r="D257">
        <f t="shared" si="3"/>
        <v>1</v>
      </c>
    </row>
    <row r="258" spans="1:4">
      <c r="A258" s="11"/>
      <c r="B258" s="11">
        <v>190006</v>
      </c>
      <c r="C258" s="11" t="s">
        <v>467</v>
      </c>
      <c r="D258">
        <f t="shared" si="3"/>
        <v>1</v>
      </c>
    </row>
    <row r="259" spans="1:4">
      <c r="A259" s="199">
        <v>2017</v>
      </c>
      <c r="B259" s="198">
        <v>190007</v>
      </c>
      <c r="C259" s="1" t="s">
        <v>703</v>
      </c>
      <c r="D259">
        <f t="shared" ref="D259:D322" si="4">B260-B259</f>
        <v>9994</v>
      </c>
    </row>
    <row r="260" spans="1:4">
      <c r="A260" s="11"/>
      <c r="B260" s="11">
        <v>200001</v>
      </c>
      <c r="C260" s="11" t="s">
        <v>468</v>
      </c>
      <c r="D260">
        <f t="shared" si="4"/>
        <v>1</v>
      </c>
    </row>
    <row r="261" spans="1:4">
      <c r="A261" s="11"/>
      <c r="B261" s="11">
        <v>200002</v>
      </c>
      <c r="C261" s="11" t="s">
        <v>469</v>
      </c>
      <c r="D261">
        <f t="shared" si="4"/>
        <v>1</v>
      </c>
    </row>
    <row r="262" spans="1:4">
      <c r="A262" s="11"/>
      <c r="B262" s="11">
        <v>200003</v>
      </c>
      <c r="C262" s="11" t="s">
        <v>470</v>
      </c>
      <c r="D262">
        <f t="shared" si="4"/>
        <v>1</v>
      </c>
    </row>
    <row r="263" spans="1:4">
      <c r="A263" s="11"/>
      <c r="B263" s="11">
        <v>200004</v>
      </c>
      <c r="C263" s="11" t="s">
        <v>471</v>
      </c>
      <c r="D263">
        <f t="shared" si="4"/>
        <v>1</v>
      </c>
    </row>
    <row r="264" spans="1:4">
      <c r="A264" s="11"/>
      <c r="B264" s="11">
        <v>200005</v>
      </c>
      <c r="C264" s="11" t="s">
        <v>472</v>
      </c>
      <c r="D264">
        <f t="shared" si="4"/>
        <v>1</v>
      </c>
    </row>
    <row r="265" spans="1:4">
      <c r="A265" s="11"/>
      <c r="B265" s="11">
        <v>200006</v>
      </c>
      <c r="C265" s="11" t="s">
        <v>473</v>
      </c>
      <c r="D265">
        <f t="shared" si="4"/>
        <v>1</v>
      </c>
    </row>
    <row r="266" spans="1:4">
      <c r="A266" s="11"/>
      <c r="B266" s="11">
        <v>200007</v>
      </c>
      <c r="C266" s="11" t="s">
        <v>474</v>
      </c>
      <c r="D266">
        <f t="shared" si="4"/>
        <v>1</v>
      </c>
    </row>
    <row r="267" spans="1:4">
      <c r="A267" s="11"/>
      <c r="B267" s="11">
        <v>200008</v>
      </c>
      <c r="C267" s="11" t="s">
        <v>475</v>
      </c>
      <c r="D267">
        <f t="shared" si="4"/>
        <v>1</v>
      </c>
    </row>
    <row r="268" spans="1:4">
      <c r="A268" s="11"/>
      <c r="B268" s="11">
        <v>200009</v>
      </c>
      <c r="C268" s="11" t="s">
        <v>476</v>
      </c>
      <c r="D268">
        <f t="shared" si="4"/>
        <v>1</v>
      </c>
    </row>
    <row r="269" spans="1:4">
      <c r="A269" s="11"/>
      <c r="B269" s="11">
        <v>200010</v>
      </c>
      <c r="C269" s="11" t="s">
        <v>477</v>
      </c>
      <c r="D269">
        <f t="shared" si="4"/>
        <v>1</v>
      </c>
    </row>
    <row r="270" spans="1:4">
      <c r="A270" s="11"/>
      <c r="B270" s="11">
        <v>200011</v>
      </c>
      <c r="C270" s="11" t="s">
        <v>478</v>
      </c>
      <c r="D270">
        <f t="shared" si="4"/>
        <v>1</v>
      </c>
    </row>
    <row r="271" spans="1:4">
      <c r="A271" s="11"/>
      <c r="B271" s="11">
        <v>200012</v>
      </c>
      <c r="C271" s="11" t="s">
        <v>479</v>
      </c>
      <c r="D271">
        <f t="shared" si="4"/>
        <v>1</v>
      </c>
    </row>
    <row r="272" spans="1:4">
      <c r="A272" s="11"/>
      <c r="B272" s="11">
        <v>200013</v>
      </c>
      <c r="C272" s="11" t="s">
        <v>480</v>
      </c>
      <c r="D272">
        <f t="shared" si="4"/>
        <v>1</v>
      </c>
    </row>
    <row r="273" spans="1:4">
      <c r="A273" s="11"/>
      <c r="B273" s="11">
        <v>200014</v>
      </c>
      <c r="C273" s="11" t="s">
        <v>481</v>
      </c>
      <c r="D273">
        <f t="shared" si="4"/>
        <v>1</v>
      </c>
    </row>
    <row r="274" spans="1:4">
      <c r="A274" s="11"/>
      <c r="B274" s="11">
        <v>200015</v>
      </c>
      <c r="C274" s="11" t="s">
        <v>482</v>
      </c>
      <c r="D274">
        <f t="shared" si="4"/>
        <v>1</v>
      </c>
    </row>
    <row r="275" spans="1:4">
      <c r="A275" s="11"/>
      <c r="B275" s="11">
        <v>200016</v>
      </c>
      <c r="C275" s="11" t="s">
        <v>483</v>
      </c>
      <c r="D275">
        <f t="shared" si="4"/>
        <v>1</v>
      </c>
    </row>
    <row r="276" spans="1:4">
      <c r="A276" s="11"/>
      <c r="B276" s="11">
        <v>200017</v>
      </c>
      <c r="C276" s="11" t="s">
        <v>484</v>
      </c>
      <c r="D276">
        <f t="shared" si="4"/>
        <v>1</v>
      </c>
    </row>
    <row r="277" spans="1:4">
      <c r="A277" s="11"/>
      <c r="B277" s="11">
        <v>200018</v>
      </c>
      <c r="C277" s="11" t="s">
        <v>485</v>
      </c>
      <c r="D277">
        <f t="shared" si="4"/>
        <v>1</v>
      </c>
    </row>
    <row r="278" spans="1:4">
      <c r="A278" s="11"/>
      <c r="B278" s="11">
        <v>200019</v>
      </c>
      <c r="C278" s="11" t="s">
        <v>486</v>
      </c>
      <c r="D278">
        <f t="shared" si="4"/>
        <v>1</v>
      </c>
    </row>
    <row r="279" spans="1:4">
      <c r="A279" s="11"/>
      <c r="B279" s="11">
        <v>200020</v>
      </c>
      <c r="C279" s="11" t="s">
        <v>487</v>
      </c>
      <c r="D279">
        <f t="shared" si="4"/>
        <v>1</v>
      </c>
    </row>
    <row r="280" spans="1:4">
      <c r="A280" s="11"/>
      <c r="B280" s="11">
        <v>200021</v>
      </c>
      <c r="C280" s="11" t="s">
        <v>488</v>
      </c>
      <c r="D280">
        <f t="shared" si="4"/>
        <v>1</v>
      </c>
    </row>
    <row r="281" spans="1:4">
      <c r="A281" s="11"/>
      <c r="B281" s="11">
        <v>200022</v>
      </c>
      <c r="C281" s="11" t="s">
        <v>489</v>
      </c>
      <c r="D281">
        <f t="shared" si="4"/>
        <v>1</v>
      </c>
    </row>
    <row r="282" spans="1:4">
      <c r="A282" s="11"/>
      <c r="B282" s="11">
        <v>200023</v>
      </c>
      <c r="C282" s="11" t="s">
        <v>490</v>
      </c>
      <c r="D282">
        <f t="shared" si="4"/>
        <v>1</v>
      </c>
    </row>
    <row r="283" spans="1:4">
      <c r="A283" s="11"/>
      <c r="B283" s="11">
        <v>200024</v>
      </c>
      <c r="C283" s="11" t="s">
        <v>491</v>
      </c>
      <c r="D283">
        <f t="shared" si="4"/>
        <v>1</v>
      </c>
    </row>
    <row r="284" spans="1:4">
      <c r="A284" s="11"/>
      <c r="B284" s="11">
        <v>200025</v>
      </c>
      <c r="C284" s="11" t="s">
        <v>492</v>
      </c>
      <c r="D284">
        <f t="shared" si="4"/>
        <v>1</v>
      </c>
    </row>
    <row r="285" spans="1:4">
      <c r="A285" s="11"/>
      <c r="B285" s="11">
        <v>200026</v>
      </c>
      <c r="C285" s="11" t="s">
        <v>493</v>
      </c>
      <c r="D285">
        <f t="shared" si="4"/>
        <v>1</v>
      </c>
    </row>
    <row r="286" spans="1:4">
      <c r="A286" s="11"/>
      <c r="B286" s="11">
        <v>200027</v>
      </c>
      <c r="C286" s="11" t="s">
        <v>494</v>
      </c>
      <c r="D286">
        <f t="shared" si="4"/>
        <v>1</v>
      </c>
    </row>
    <row r="287" spans="1:4">
      <c r="A287" s="11"/>
      <c r="B287" s="11">
        <v>200028</v>
      </c>
      <c r="C287" s="11" t="s">
        <v>495</v>
      </c>
      <c r="D287">
        <f t="shared" si="4"/>
        <v>1</v>
      </c>
    </row>
    <row r="288" spans="1:4">
      <c r="A288" s="11"/>
      <c r="B288" s="11">
        <v>200029</v>
      </c>
      <c r="C288" s="11" t="s">
        <v>496</v>
      </c>
      <c r="D288">
        <f t="shared" si="4"/>
        <v>9972</v>
      </c>
    </row>
    <row r="289" spans="1:4">
      <c r="A289" s="11"/>
      <c r="B289" s="11">
        <v>210001</v>
      </c>
      <c r="C289" s="11" t="s">
        <v>497</v>
      </c>
      <c r="D289">
        <f t="shared" si="4"/>
        <v>1</v>
      </c>
    </row>
    <row r="290" spans="1:4">
      <c r="A290" s="11"/>
      <c r="B290" s="11">
        <v>210002</v>
      </c>
      <c r="C290" s="11" t="s">
        <v>498</v>
      </c>
      <c r="D290">
        <f t="shared" si="4"/>
        <v>1</v>
      </c>
    </row>
    <row r="291" spans="1:4">
      <c r="A291" s="11"/>
      <c r="B291" s="11">
        <v>210003</v>
      </c>
      <c r="C291" s="11" t="s">
        <v>499</v>
      </c>
      <c r="D291">
        <f t="shared" si="4"/>
        <v>1</v>
      </c>
    </row>
    <row r="292" spans="1:4">
      <c r="A292" s="199">
        <v>2017</v>
      </c>
      <c r="B292" s="198">
        <v>210004</v>
      </c>
      <c r="C292" s="1" t="s">
        <v>698</v>
      </c>
      <c r="D292">
        <f t="shared" si="4"/>
        <v>1</v>
      </c>
    </row>
    <row r="293" spans="1:4">
      <c r="A293" s="199">
        <v>2017</v>
      </c>
      <c r="B293" s="198">
        <v>210005</v>
      </c>
      <c r="C293" s="1" t="s">
        <v>691</v>
      </c>
      <c r="D293" s="203">
        <f t="shared" si="4"/>
        <v>2</v>
      </c>
    </row>
    <row r="294" spans="1:4">
      <c r="A294" s="199">
        <v>2017</v>
      </c>
      <c r="B294" s="198">
        <v>210007</v>
      </c>
      <c r="C294" s="1" t="s">
        <v>704</v>
      </c>
      <c r="D294">
        <f t="shared" si="4"/>
        <v>1</v>
      </c>
    </row>
    <row r="295" spans="1:4">
      <c r="A295" s="199">
        <v>2017</v>
      </c>
      <c r="B295" s="198">
        <v>210008</v>
      </c>
      <c r="C295" s="1" t="s">
        <v>695</v>
      </c>
      <c r="D295">
        <f t="shared" si="4"/>
        <v>9993</v>
      </c>
    </row>
    <row r="296" spans="1:4">
      <c r="A296" s="11"/>
      <c r="B296" s="11">
        <v>220001</v>
      </c>
      <c r="C296" s="11" t="s">
        <v>500</v>
      </c>
      <c r="D296">
        <f t="shared" si="4"/>
        <v>1</v>
      </c>
    </row>
    <row r="297" spans="1:4">
      <c r="A297" s="11"/>
      <c r="B297" s="11">
        <v>220002</v>
      </c>
      <c r="C297" s="11" t="s">
        <v>501</v>
      </c>
      <c r="D297">
        <f t="shared" si="4"/>
        <v>1</v>
      </c>
    </row>
    <row r="298" spans="1:4">
      <c r="A298" s="11"/>
      <c r="B298" s="11">
        <v>220003</v>
      </c>
      <c r="C298" s="11" t="s">
        <v>502</v>
      </c>
      <c r="D298">
        <f t="shared" si="4"/>
        <v>1</v>
      </c>
    </row>
    <row r="299" spans="1:4">
      <c r="A299" s="199">
        <v>2017</v>
      </c>
      <c r="B299" s="198">
        <v>220004</v>
      </c>
      <c r="C299" s="1" t="s">
        <v>673</v>
      </c>
      <c r="D299">
        <f t="shared" si="4"/>
        <v>1</v>
      </c>
    </row>
    <row r="300" spans="1:4">
      <c r="A300" s="11"/>
      <c r="B300" s="11">
        <v>220005</v>
      </c>
      <c r="C300" s="11" t="s">
        <v>503</v>
      </c>
      <c r="D300">
        <f t="shared" si="4"/>
        <v>1</v>
      </c>
    </row>
    <row r="301" spans="1:4">
      <c r="A301" s="11"/>
      <c r="B301" s="11">
        <v>220006</v>
      </c>
      <c r="C301" s="11" t="s">
        <v>504</v>
      </c>
      <c r="D301">
        <f t="shared" si="4"/>
        <v>1</v>
      </c>
    </row>
    <row r="302" spans="1:4">
      <c r="A302" s="11"/>
      <c r="B302" s="11">
        <v>220007</v>
      </c>
      <c r="C302" s="11" t="s">
        <v>505</v>
      </c>
      <c r="D302">
        <f t="shared" si="4"/>
        <v>9994</v>
      </c>
    </row>
    <row r="303" spans="1:4">
      <c r="A303" s="11"/>
      <c r="B303" s="11">
        <v>230001</v>
      </c>
      <c r="C303" s="11" t="s">
        <v>506</v>
      </c>
      <c r="D303">
        <f t="shared" si="4"/>
        <v>1</v>
      </c>
    </row>
    <row r="304" spans="1:4">
      <c r="A304" s="11"/>
      <c r="B304" s="11">
        <v>230002</v>
      </c>
      <c r="C304" s="11" t="s">
        <v>507</v>
      </c>
      <c r="D304">
        <f t="shared" si="4"/>
        <v>1</v>
      </c>
    </row>
    <row r="305" spans="1:4">
      <c r="A305" s="11"/>
      <c r="B305" s="11">
        <v>230003</v>
      </c>
      <c r="C305" s="11" t="s">
        <v>508</v>
      </c>
      <c r="D305">
        <f t="shared" si="4"/>
        <v>1</v>
      </c>
    </row>
    <row r="306" spans="1:4">
      <c r="A306" s="11"/>
      <c r="B306" s="11">
        <v>230004</v>
      </c>
      <c r="C306" s="11"/>
      <c r="D306">
        <f t="shared" si="4"/>
        <v>1</v>
      </c>
    </row>
    <row r="307" spans="1:4">
      <c r="A307" s="199">
        <v>2017</v>
      </c>
      <c r="B307" s="198">
        <v>230005</v>
      </c>
      <c r="C307" s="1" t="s">
        <v>677</v>
      </c>
      <c r="D307">
        <f t="shared" si="4"/>
        <v>9996</v>
      </c>
    </row>
    <row r="308" spans="1:4">
      <c r="A308" s="11"/>
      <c r="B308" s="11">
        <v>240001</v>
      </c>
      <c r="C308" s="11" t="s">
        <v>509</v>
      </c>
      <c r="D308">
        <f t="shared" si="4"/>
        <v>1</v>
      </c>
    </row>
    <row r="309" spans="1:4">
      <c r="A309" s="11"/>
      <c r="B309" s="11">
        <v>240002</v>
      </c>
      <c r="C309" s="11" t="s">
        <v>510</v>
      </c>
      <c r="D309">
        <f t="shared" si="4"/>
        <v>1</v>
      </c>
    </row>
    <row r="310" spans="1:4">
      <c r="A310" s="11"/>
      <c r="B310" s="11">
        <v>240003</v>
      </c>
      <c r="C310" s="11" t="s">
        <v>511</v>
      </c>
      <c r="D310">
        <f t="shared" si="4"/>
        <v>1</v>
      </c>
    </row>
    <row r="311" spans="1:4">
      <c r="A311" s="11"/>
      <c r="B311" s="11">
        <v>240004</v>
      </c>
      <c r="C311" s="11" t="s">
        <v>512</v>
      </c>
      <c r="D311">
        <f t="shared" si="4"/>
        <v>1</v>
      </c>
    </row>
    <row r="312" spans="1:4">
      <c r="A312" s="11"/>
      <c r="B312" s="11">
        <v>240005</v>
      </c>
      <c r="C312" s="11" t="s">
        <v>513</v>
      </c>
      <c r="D312">
        <f t="shared" si="4"/>
        <v>1</v>
      </c>
    </row>
    <row r="313" spans="1:4">
      <c r="A313" s="11"/>
      <c r="B313" s="11">
        <v>240006</v>
      </c>
      <c r="C313" s="11" t="s">
        <v>514</v>
      </c>
      <c r="D313">
        <f t="shared" si="4"/>
        <v>1</v>
      </c>
    </row>
    <row r="314" spans="1:4">
      <c r="A314" s="11"/>
      <c r="B314" s="11">
        <v>240007</v>
      </c>
      <c r="C314" s="11" t="s">
        <v>515</v>
      </c>
      <c r="D314">
        <f t="shared" si="4"/>
        <v>1</v>
      </c>
    </row>
    <row r="315" spans="1:4">
      <c r="A315" s="11"/>
      <c r="B315" s="11">
        <v>240008</v>
      </c>
      <c r="C315" s="11" t="s">
        <v>516</v>
      </c>
      <c r="D315">
        <f t="shared" si="4"/>
        <v>1</v>
      </c>
    </row>
    <row r="316" spans="1:4">
      <c r="A316" s="11"/>
      <c r="B316" s="11">
        <v>240009</v>
      </c>
      <c r="C316" s="11" t="s">
        <v>517</v>
      </c>
      <c r="D316">
        <f t="shared" si="4"/>
        <v>1</v>
      </c>
    </row>
    <row r="317" spans="1:4">
      <c r="A317" s="148"/>
      <c r="B317" s="11">
        <v>240010</v>
      </c>
      <c r="C317" s="11" t="s">
        <v>518</v>
      </c>
      <c r="D317">
        <f t="shared" si="4"/>
        <v>1</v>
      </c>
    </row>
    <row r="318" spans="1:4">
      <c r="A318" s="11"/>
      <c r="B318" s="11">
        <v>240011</v>
      </c>
      <c r="C318" s="11" t="s">
        <v>519</v>
      </c>
      <c r="D318">
        <f t="shared" si="4"/>
        <v>1</v>
      </c>
    </row>
    <row r="319" spans="1:4">
      <c r="A319" s="199">
        <v>2017</v>
      </c>
      <c r="B319" s="198">
        <v>240012</v>
      </c>
      <c r="C319" s="1" t="s">
        <v>519</v>
      </c>
      <c r="D319">
        <f t="shared" si="4"/>
        <v>9989</v>
      </c>
    </row>
    <row r="320" spans="1:4">
      <c r="A320" s="11"/>
      <c r="B320" s="11">
        <v>250001</v>
      </c>
      <c r="C320" s="11" t="s">
        <v>520</v>
      </c>
      <c r="D320">
        <f t="shared" si="4"/>
        <v>1</v>
      </c>
    </row>
    <row r="321" spans="1:4">
      <c r="A321" s="11"/>
      <c r="B321" s="11">
        <v>250002</v>
      </c>
      <c r="C321" s="11" t="s">
        <v>521</v>
      </c>
      <c r="D321">
        <f t="shared" si="4"/>
        <v>1</v>
      </c>
    </row>
    <row r="322" spans="1:4">
      <c r="A322" s="11"/>
      <c r="B322" s="11">
        <v>250003</v>
      </c>
      <c r="C322" s="11" t="s">
        <v>522</v>
      </c>
      <c r="D322">
        <f t="shared" si="4"/>
        <v>1</v>
      </c>
    </row>
    <row r="323" spans="1:4">
      <c r="A323" s="11"/>
      <c r="B323" s="11">
        <v>250004</v>
      </c>
      <c r="C323" s="11" t="s">
        <v>523</v>
      </c>
      <c r="D323">
        <f t="shared" ref="D323:D386" si="5">B324-B323</f>
        <v>1</v>
      </c>
    </row>
    <row r="324" spans="1:4">
      <c r="A324" s="11"/>
      <c r="B324" s="11">
        <v>250005</v>
      </c>
      <c r="C324" s="11" t="s">
        <v>524</v>
      </c>
      <c r="D324">
        <f t="shared" si="5"/>
        <v>1</v>
      </c>
    </row>
    <row r="325" spans="1:4">
      <c r="A325" s="11"/>
      <c r="B325" s="11">
        <v>250006</v>
      </c>
      <c r="C325" s="11" t="s">
        <v>525</v>
      </c>
      <c r="D325" s="203">
        <f t="shared" si="5"/>
        <v>2</v>
      </c>
    </row>
    <row r="326" spans="1:4">
      <c r="A326" s="11"/>
      <c r="B326" s="11">
        <v>250008</v>
      </c>
      <c r="C326" s="11" t="s">
        <v>526</v>
      </c>
      <c r="D326">
        <f t="shared" si="5"/>
        <v>1</v>
      </c>
    </row>
    <row r="327" spans="1:4">
      <c r="A327" s="11"/>
      <c r="B327" s="11">
        <v>250009</v>
      </c>
      <c r="C327" s="11" t="s">
        <v>527</v>
      </c>
      <c r="D327">
        <f t="shared" si="5"/>
        <v>9992</v>
      </c>
    </row>
    <row r="328" spans="1:4">
      <c r="A328" s="11"/>
      <c r="B328" s="11">
        <v>260001</v>
      </c>
      <c r="C328" s="11" t="s">
        <v>528</v>
      </c>
      <c r="D328">
        <f t="shared" si="5"/>
        <v>1</v>
      </c>
    </row>
    <row r="329" spans="1:4">
      <c r="A329" s="11"/>
      <c r="B329" s="11">
        <v>260002</v>
      </c>
      <c r="C329" s="11" t="s">
        <v>529</v>
      </c>
      <c r="D329">
        <f t="shared" si="5"/>
        <v>1</v>
      </c>
    </row>
    <row r="330" spans="1:4">
      <c r="A330" s="11"/>
      <c r="B330" s="11">
        <v>260003</v>
      </c>
      <c r="C330" s="11" t="s">
        <v>530</v>
      </c>
      <c r="D330">
        <f t="shared" si="5"/>
        <v>1</v>
      </c>
    </row>
    <row r="331" spans="1:4">
      <c r="A331" s="11"/>
      <c r="B331" s="11">
        <v>260004</v>
      </c>
      <c r="C331" s="11" t="s">
        <v>531</v>
      </c>
      <c r="D331">
        <f t="shared" si="5"/>
        <v>9997</v>
      </c>
    </row>
    <row r="332" spans="1:4">
      <c r="A332" s="11"/>
      <c r="B332" s="11">
        <v>270001</v>
      </c>
      <c r="C332" s="11" t="s">
        <v>532</v>
      </c>
      <c r="D332">
        <f t="shared" si="5"/>
        <v>1</v>
      </c>
    </row>
    <row r="333" spans="1:4">
      <c r="A333" s="11"/>
      <c r="B333" s="11">
        <v>270002</v>
      </c>
      <c r="C333" s="11" t="s">
        <v>533</v>
      </c>
      <c r="D333">
        <f t="shared" si="5"/>
        <v>1</v>
      </c>
    </row>
    <row r="334" spans="1:4">
      <c r="A334" s="11"/>
      <c r="B334" s="11">
        <v>270003</v>
      </c>
      <c r="C334" s="11" t="s">
        <v>534</v>
      </c>
      <c r="D334">
        <f t="shared" si="5"/>
        <v>1</v>
      </c>
    </row>
    <row r="335" spans="1:4">
      <c r="A335" s="11"/>
      <c r="B335" s="11">
        <v>270004</v>
      </c>
      <c r="C335" s="11" t="s">
        <v>535</v>
      </c>
      <c r="D335">
        <f t="shared" si="5"/>
        <v>1</v>
      </c>
    </row>
    <row r="336" spans="1:4">
      <c r="A336" s="11"/>
      <c r="B336" s="11">
        <v>270005</v>
      </c>
      <c r="C336" s="11" t="s">
        <v>536</v>
      </c>
      <c r="D336">
        <f t="shared" si="5"/>
        <v>1</v>
      </c>
    </row>
    <row r="337" spans="1:4">
      <c r="A337" s="11"/>
      <c r="B337" s="11">
        <v>270006</v>
      </c>
      <c r="C337" s="11" t="s">
        <v>537</v>
      </c>
      <c r="D337">
        <f t="shared" si="5"/>
        <v>1</v>
      </c>
    </row>
    <row r="338" spans="1:4">
      <c r="A338" s="11"/>
      <c r="B338" s="11">
        <v>270007</v>
      </c>
      <c r="C338" s="11" t="s">
        <v>538</v>
      </c>
      <c r="D338">
        <f t="shared" si="5"/>
        <v>9994</v>
      </c>
    </row>
    <row r="339" spans="1:4">
      <c r="A339" s="11"/>
      <c r="B339" s="11">
        <v>280001</v>
      </c>
      <c r="C339" s="11" t="s">
        <v>539</v>
      </c>
      <c r="D339">
        <f t="shared" si="5"/>
        <v>1</v>
      </c>
    </row>
    <row r="340" spans="1:4">
      <c r="A340" s="11"/>
      <c r="B340" s="11">
        <v>280002</v>
      </c>
      <c r="C340" s="11" t="s">
        <v>540</v>
      </c>
      <c r="D340">
        <f t="shared" si="5"/>
        <v>1</v>
      </c>
    </row>
    <row r="341" spans="1:4">
      <c r="A341" s="11"/>
      <c r="B341" s="11">
        <v>280003</v>
      </c>
      <c r="C341" s="11" t="s">
        <v>541</v>
      </c>
      <c r="D341">
        <f t="shared" si="5"/>
        <v>1</v>
      </c>
    </row>
    <row r="342" spans="1:4">
      <c r="A342" s="11"/>
      <c r="B342" s="11">
        <v>280004</v>
      </c>
      <c r="C342" s="11" t="s">
        <v>542</v>
      </c>
      <c r="D342">
        <f t="shared" si="5"/>
        <v>1</v>
      </c>
    </row>
    <row r="343" spans="1:4">
      <c r="A343" s="11"/>
      <c r="B343" s="11">
        <v>280005</v>
      </c>
      <c r="C343" s="11" t="s">
        <v>543</v>
      </c>
      <c r="D343">
        <f t="shared" si="5"/>
        <v>1</v>
      </c>
    </row>
    <row r="344" spans="1:4">
      <c r="A344" s="11"/>
      <c r="B344" s="11">
        <v>280006</v>
      </c>
      <c r="C344" s="11" t="s">
        <v>544</v>
      </c>
      <c r="D344">
        <f t="shared" si="5"/>
        <v>1</v>
      </c>
    </row>
    <row r="345" spans="1:4">
      <c r="A345" s="199">
        <v>2017</v>
      </c>
      <c r="B345" s="198">
        <v>280007</v>
      </c>
      <c r="C345" s="1" t="s">
        <v>685</v>
      </c>
      <c r="D345">
        <f t="shared" si="5"/>
        <v>1</v>
      </c>
    </row>
    <row r="346" spans="1:4">
      <c r="A346" s="11"/>
      <c r="B346" s="11">
        <v>280008</v>
      </c>
      <c r="C346" s="11" t="s">
        <v>545</v>
      </c>
      <c r="D346">
        <f t="shared" si="5"/>
        <v>1</v>
      </c>
    </row>
    <row r="347" spans="1:4">
      <c r="A347" s="11"/>
      <c r="B347" s="11">
        <v>280009</v>
      </c>
      <c r="C347" s="11" t="s">
        <v>546</v>
      </c>
      <c r="D347">
        <f t="shared" si="5"/>
        <v>1</v>
      </c>
    </row>
    <row r="348" spans="1:4">
      <c r="A348" s="199">
        <v>2017</v>
      </c>
      <c r="B348" s="198">
        <v>280010</v>
      </c>
      <c r="C348" s="1" t="s">
        <v>684</v>
      </c>
      <c r="D348">
        <f t="shared" si="5"/>
        <v>1</v>
      </c>
    </row>
    <row r="349" spans="1:4">
      <c r="A349" s="199">
        <v>2017</v>
      </c>
      <c r="B349" s="198">
        <v>280011</v>
      </c>
      <c r="C349" s="1" t="s">
        <v>693</v>
      </c>
      <c r="D349">
        <f t="shared" si="5"/>
        <v>1</v>
      </c>
    </row>
    <row r="350" spans="1:4">
      <c r="A350" s="11"/>
      <c r="B350" s="11">
        <v>280012</v>
      </c>
      <c r="C350" s="11" t="s">
        <v>547</v>
      </c>
      <c r="D350">
        <f t="shared" si="5"/>
        <v>1</v>
      </c>
    </row>
    <row r="351" spans="1:4">
      <c r="A351" s="199">
        <v>2017</v>
      </c>
      <c r="B351" s="198">
        <v>280013</v>
      </c>
      <c r="C351" s="1" t="s">
        <v>676</v>
      </c>
      <c r="D351">
        <f t="shared" si="5"/>
        <v>1</v>
      </c>
    </row>
    <row r="352" spans="1:4">
      <c r="A352" s="11"/>
      <c r="B352" s="11">
        <v>280014</v>
      </c>
      <c r="C352" s="11" t="s">
        <v>548</v>
      </c>
      <c r="D352">
        <f t="shared" si="5"/>
        <v>1</v>
      </c>
    </row>
    <row r="353" spans="1:4">
      <c r="A353" s="11"/>
      <c r="B353" s="11">
        <v>280015</v>
      </c>
      <c r="C353" s="11" t="s">
        <v>549</v>
      </c>
      <c r="D353">
        <f t="shared" si="5"/>
        <v>1</v>
      </c>
    </row>
    <row r="354" spans="1:4">
      <c r="A354" s="11"/>
      <c r="B354" s="11">
        <v>280016</v>
      </c>
      <c r="C354" s="11" t="s">
        <v>550</v>
      </c>
      <c r="D354">
        <f t="shared" si="5"/>
        <v>1</v>
      </c>
    </row>
    <row r="355" spans="1:4">
      <c r="A355" s="11"/>
      <c r="B355" s="11">
        <v>280017</v>
      </c>
      <c r="C355" s="11" t="s">
        <v>551</v>
      </c>
      <c r="D355">
        <f t="shared" si="5"/>
        <v>1</v>
      </c>
    </row>
    <row r="356" spans="1:4">
      <c r="A356" s="199">
        <v>2017</v>
      </c>
      <c r="B356" s="198">
        <v>280018</v>
      </c>
      <c r="C356" s="1" t="s">
        <v>683</v>
      </c>
      <c r="D356">
        <f t="shared" si="5"/>
        <v>1</v>
      </c>
    </row>
    <row r="357" spans="1:4">
      <c r="A357" s="199">
        <v>2017</v>
      </c>
      <c r="B357" s="198">
        <v>280019</v>
      </c>
      <c r="C357" s="1" t="s">
        <v>672</v>
      </c>
      <c r="D357">
        <f t="shared" si="5"/>
        <v>9982</v>
      </c>
    </row>
    <row r="358" spans="1:4">
      <c r="A358" s="11"/>
      <c r="B358" s="11">
        <v>290001</v>
      </c>
      <c r="C358" s="11" t="s">
        <v>552</v>
      </c>
      <c r="D358">
        <f t="shared" si="5"/>
        <v>1</v>
      </c>
    </row>
    <row r="359" spans="1:4">
      <c r="A359" s="11"/>
      <c r="B359" s="11">
        <v>290002</v>
      </c>
      <c r="C359" s="11" t="s">
        <v>234</v>
      </c>
      <c r="D359">
        <f t="shared" si="5"/>
        <v>1</v>
      </c>
    </row>
    <row r="360" spans="1:4">
      <c r="A360" s="11"/>
      <c r="B360" s="11">
        <v>290003</v>
      </c>
      <c r="C360" s="11" t="s">
        <v>553</v>
      </c>
      <c r="D360">
        <f t="shared" si="5"/>
        <v>1</v>
      </c>
    </row>
    <row r="361" spans="1:4">
      <c r="A361" s="11"/>
      <c r="B361" s="11">
        <v>290004</v>
      </c>
      <c r="C361" s="11" t="s">
        <v>554</v>
      </c>
      <c r="D361">
        <f t="shared" si="5"/>
        <v>1</v>
      </c>
    </row>
    <row r="362" spans="1:4">
      <c r="A362" s="11"/>
      <c r="B362" s="11">
        <v>290005</v>
      </c>
      <c r="C362" s="11" t="s">
        <v>555</v>
      </c>
      <c r="D362">
        <f t="shared" si="5"/>
        <v>1</v>
      </c>
    </row>
    <row r="363" spans="1:4">
      <c r="A363" s="11"/>
      <c r="B363" s="11">
        <v>290006</v>
      </c>
      <c r="C363" s="11" t="s">
        <v>556</v>
      </c>
      <c r="D363">
        <f t="shared" si="5"/>
        <v>1</v>
      </c>
    </row>
    <row r="364" spans="1:4">
      <c r="A364" s="11"/>
      <c r="B364" s="11">
        <v>290007</v>
      </c>
      <c r="C364" s="11" t="s">
        <v>557</v>
      </c>
      <c r="D364">
        <f t="shared" si="5"/>
        <v>1</v>
      </c>
    </row>
    <row r="365" spans="1:4">
      <c r="A365" s="11"/>
      <c r="B365" s="11">
        <v>290008</v>
      </c>
      <c r="C365" s="11" t="s">
        <v>558</v>
      </c>
      <c r="D365">
        <f t="shared" si="5"/>
        <v>9993</v>
      </c>
    </row>
    <row r="366" spans="1:4">
      <c r="A366" s="11"/>
      <c r="B366" s="11">
        <v>300001</v>
      </c>
      <c r="C366" s="11" t="s">
        <v>559</v>
      </c>
      <c r="D366">
        <f t="shared" si="5"/>
        <v>1</v>
      </c>
    </row>
    <row r="367" spans="1:4">
      <c r="A367" s="11"/>
      <c r="B367" s="11">
        <v>300002</v>
      </c>
      <c r="C367" s="11" t="s">
        <v>560</v>
      </c>
      <c r="D367">
        <f t="shared" si="5"/>
        <v>1</v>
      </c>
    </row>
    <row r="368" spans="1:4">
      <c r="A368" s="11"/>
      <c r="B368" s="11">
        <v>300003</v>
      </c>
      <c r="C368" s="11" t="s">
        <v>561</v>
      </c>
      <c r="D368">
        <f t="shared" si="5"/>
        <v>1</v>
      </c>
    </row>
    <row r="369" spans="1:4">
      <c r="A369" s="11"/>
      <c r="B369" s="11">
        <v>300004</v>
      </c>
      <c r="C369" s="11" t="s">
        <v>562</v>
      </c>
      <c r="D369">
        <f t="shared" si="5"/>
        <v>1</v>
      </c>
    </row>
    <row r="370" spans="1:4">
      <c r="A370" s="11"/>
      <c r="B370" s="11">
        <v>300005</v>
      </c>
      <c r="C370" s="11" t="s">
        <v>563</v>
      </c>
      <c r="D370">
        <f t="shared" si="5"/>
        <v>9996</v>
      </c>
    </row>
    <row r="371" spans="1:4">
      <c r="A371" s="11"/>
      <c r="B371" s="11">
        <v>310001</v>
      </c>
      <c r="C371" s="11" t="s">
        <v>564</v>
      </c>
      <c r="D371">
        <f t="shared" si="5"/>
        <v>1</v>
      </c>
    </row>
    <row r="372" spans="1:4">
      <c r="A372" s="11"/>
      <c r="B372" s="11">
        <v>310002</v>
      </c>
      <c r="C372" s="11" t="s">
        <v>565</v>
      </c>
      <c r="D372">
        <f t="shared" si="5"/>
        <v>1</v>
      </c>
    </row>
    <row r="373" spans="1:4">
      <c r="A373" s="11"/>
      <c r="B373" s="11">
        <v>310003</v>
      </c>
      <c r="C373" s="11" t="s">
        <v>566</v>
      </c>
      <c r="D373">
        <f t="shared" si="5"/>
        <v>1</v>
      </c>
    </row>
    <row r="374" spans="1:4">
      <c r="A374" s="11"/>
      <c r="B374" s="11">
        <v>310004</v>
      </c>
      <c r="C374" s="11" t="s">
        <v>567</v>
      </c>
      <c r="D374">
        <f t="shared" si="5"/>
        <v>1</v>
      </c>
    </row>
    <row r="375" spans="1:4">
      <c r="A375" s="11"/>
      <c r="B375" s="11">
        <v>310005</v>
      </c>
      <c r="C375" s="11" t="s">
        <v>568</v>
      </c>
      <c r="D375">
        <f t="shared" si="5"/>
        <v>1</v>
      </c>
    </row>
    <row r="376" spans="1:4">
      <c r="A376" s="199">
        <v>2017</v>
      </c>
      <c r="B376" s="198">
        <v>310006</v>
      </c>
      <c r="C376" s="1" t="s">
        <v>701</v>
      </c>
      <c r="D376">
        <f t="shared" si="5"/>
        <v>1</v>
      </c>
    </row>
    <row r="377" spans="1:4">
      <c r="A377" s="11"/>
      <c r="B377" s="11">
        <v>310007</v>
      </c>
      <c r="C377" s="11" t="s">
        <v>569</v>
      </c>
      <c r="D377">
        <f t="shared" si="5"/>
        <v>1</v>
      </c>
    </row>
    <row r="378" spans="1:4">
      <c r="A378" s="11"/>
      <c r="B378" s="11">
        <v>310008</v>
      </c>
      <c r="C378" s="11" t="s">
        <v>570</v>
      </c>
      <c r="D378">
        <f t="shared" si="5"/>
        <v>9993</v>
      </c>
    </row>
    <row r="379" spans="1:4">
      <c r="A379" s="11"/>
      <c r="B379" s="11">
        <v>320001</v>
      </c>
      <c r="C379" s="11" t="s">
        <v>571</v>
      </c>
      <c r="D379">
        <f t="shared" si="5"/>
        <v>1</v>
      </c>
    </row>
    <row r="380" spans="1:4">
      <c r="A380" s="11"/>
      <c r="B380" s="11">
        <v>320002</v>
      </c>
      <c r="C380" s="11" t="s">
        <v>572</v>
      </c>
      <c r="D380">
        <f t="shared" si="5"/>
        <v>1</v>
      </c>
    </row>
    <row r="381" spans="1:4">
      <c r="A381" s="11"/>
      <c r="B381" s="11">
        <v>320003</v>
      </c>
      <c r="C381" s="11" t="s">
        <v>573</v>
      </c>
      <c r="D381">
        <f t="shared" si="5"/>
        <v>1</v>
      </c>
    </row>
    <row r="382" spans="1:4">
      <c r="A382" s="11"/>
      <c r="B382" s="11">
        <v>320004</v>
      </c>
      <c r="C382" s="11" t="s">
        <v>574</v>
      </c>
      <c r="D382">
        <f t="shared" si="5"/>
        <v>1</v>
      </c>
    </row>
    <row r="383" spans="1:4">
      <c r="A383" s="11"/>
      <c r="B383" s="11">
        <v>320005</v>
      </c>
      <c r="C383" s="11" t="s">
        <v>575</v>
      </c>
      <c r="D383">
        <f t="shared" si="5"/>
        <v>1</v>
      </c>
    </row>
    <row r="384" spans="1:4">
      <c r="A384" s="11"/>
      <c r="B384" s="11">
        <v>320006</v>
      </c>
      <c r="C384" s="11" t="s">
        <v>576</v>
      </c>
      <c r="D384">
        <f t="shared" si="5"/>
        <v>1</v>
      </c>
    </row>
    <row r="385" spans="1:4">
      <c r="A385" s="11"/>
      <c r="B385" s="11">
        <v>320007</v>
      </c>
      <c r="C385" s="11" t="s">
        <v>577</v>
      </c>
      <c r="D385">
        <f t="shared" si="5"/>
        <v>1</v>
      </c>
    </row>
    <row r="386" spans="1:4">
      <c r="A386" s="199">
        <v>2017</v>
      </c>
      <c r="B386" s="198">
        <v>320008</v>
      </c>
      <c r="C386" s="1" t="s">
        <v>682</v>
      </c>
      <c r="D386">
        <f t="shared" si="5"/>
        <v>1</v>
      </c>
    </row>
    <row r="387" spans="1:4">
      <c r="A387" s="11"/>
      <c r="B387" s="11">
        <v>320009</v>
      </c>
      <c r="C387" s="11" t="s">
        <v>578</v>
      </c>
      <c r="D387">
        <f t="shared" ref="D387:D450" si="6">B388-B387</f>
        <v>1</v>
      </c>
    </row>
    <row r="388" spans="1:4">
      <c r="A388" s="11"/>
      <c r="B388" s="11">
        <v>320010</v>
      </c>
      <c r="C388" s="11" t="s">
        <v>579</v>
      </c>
      <c r="D388">
        <f t="shared" si="6"/>
        <v>1</v>
      </c>
    </row>
    <row r="389" spans="1:4">
      <c r="A389" s="11"/>
      <c r="B389" s="11">
        <v>320011</v>
      </c>
      <c r="C389" s="11" t="s">
        <v>580</v>
      </c>
      <c r="D389">
        <f t="shared" si="6"/>
        <v>9990</v>
      </c>
    </row>
    <row r="390" spans="1:4">
      <c r="A390" s="11"/>
      <c r="B390" s="11">
        <v>330001</v>
      </c>
      <c r="C390" s="11" t="s">
        <v>581</v>
      </c>
      <c r="D390">
        <f t="shared" si="6"/>
        <v>1</v>
      </c>
    </row>
    <row r="391" spans="1:4">
      <c r="A391" s="11"/>
      <c r="B391" s="11">
        <v>330002</v>
      </c>
      <c r="C391" s="11" t="s">
        <v>582</v>
      </c>
      <c r="D391">
        <f t="shared" si="6"/>
        <v>1</v>
      </c>
    </row>
    <row r="392" spans="1:4">
      <c r="A392" s="11"/>
      <c r="B392" s="11">
        <v>330003</v>
      </c>
      <c r="C392" s="11" t="s">
        <v>583</v>
      </c>
      <c r="D392">
        <f t="shared" si="6"/>
        <v>1</v>
      </c>
    </row>
    <row r="393" spans="1:4">
      <c r="A393" s="11"/>
      <c r="B393" s="11">
        <v>330004</v>
      </c>
      <c r="C393" s="11" t="s">
        <v>584</v>
      </c>
      <c r="D393">
        <f t="shared" si="6"/>
        <v>9997</v>
      </c>
    </row>
    <row r="394" spans="1:4">
      <c r="A394" s="11"/>
      <c r="B394" s="11">
        <v>340001</v>
      </c>
      <c r="C394" s="11" t="s">
        <v>585</v>
      </c>
      <c r="D394">
        <f t="shared" si="6"/>
        <v>1</v>
      </c>
    </row>
    <row r="395" spans="1:4">
      <c r="A395" s="11"/>
      <c r="B395" s="11">
        <v>340002</v>
      </c>
      <c r="C395" s="11" t="s">
        <v>586</v>
      </c>
      <c r="D395">
        <f t="shared" si="6"/>
        <v>1</v>
      </c>
    </row>
    <row r="396" spans="1:4">
      <c r="A396" s="11"/>
      <c r="B396" s="11">
        <v>340003</v>
      </c>
      <c r="C396" s="11" t="s">
        <v>587</v>
      </c>
      <c r="D396">
        <f t="shared" si="6"/>
        <v>1</v>
      </c>
    </row>
    <row r="397" spans="1:4">
      <c r="A397" s="11"/>
      <c r="B397" s="11">
        <v>340004</v>
      </c>
      <c r="C397" s="11" t="s">
        <v>588</v>
      </c>
      <c r="D397">
        <f t="shared" si="6"/>
        <v>1</v>
      </c>
    </row>
    <row r="398" spans="1:4">
      <c r="A398" s="11"/>
      <c r="B398" s="11">
        <v>340005</v>
      </c>
      <c r="C398" s="11" t="s">
        <v>589</v>
      </c>
      <c r="D398">
        <f t="shared" si="6"/>
        <v>1</v>
      </c>
    </row>
    <row r="399" spans="1:4">
      <c r="A399" s="199">
        <v>2017</v>
      </c>
      <c r="B399" s="198">
        <v>340006</v>
      </c>
      <c r="C399" s="1" t="s">
        <v>702</v>
      </c>
      <c r="D399">
        <f t="shared" si="6"/>
        <v>1</v>
      </c>
    </row>
    <row r="400" spans="1:4">
      <c r="A400" s="11"/>
      <c r="B400" s="11">
        <v>340007</v>
      </c>
      <c r="C400" s="11" t="s">
        <v>590</v>
      </c>
      <c r="D400">
        <f t="shared" si="6"/>
        <v>1</v>
      </c>
    </row>
    <row r="401" spans="1:4">
      <c r="A401" s="11"/>
      <c r="B401" s="11">
        <v>340008</v>
      </c>
      <c r="C401" s="11" t="s">
        <v>591</v>
      </c>
      <c r="D401">
        <f t="shared" si="6"/>
        <v>9993</v>
      </c>
    </row>
    <row r="402" spans="1:4">
      <c r="A402" s="11"/>
      <c r="B402" s="11">
        <v>350001</v>
      </c>
      <c r="C402" s="11" t="s">
        <v>592</v>
      </c>
      <c r="D402">
        <f t="shared" si="6"/>
        <v>1</v>
      </c>
    </row>
    <row r="403" spans="1:4">
      <c r="A403" s="11"/>
      <c r="B403" s="11">
        <v>350002</v>
      </c>
      <c r="C403" s="11" t="s">
        <v>593</v>
      </c>
      <c r="D403">
        <f t="shared" si="6"/>
        <v>1</v>
      </c>
    </row>
    <row r="404" spans="1:4">
      <c r="A404" s="11"/>
      <c r="B404" s="11">
        <v>350003</v>
      </c>
      <c r="C404" s="11" t="s">
        <v>594</v>
      </c>
      <c r="D404">
        <f t="shared" si="6"/>
        <v>1</v>
      </c>
    </row>
    <row r="405" spans="1:4">
      <c r="A405" s="11"/>
      <c r="B405" s="11">
        <v>350004</v>
      </c>
      <c r="C405" s="11" t="s">
        <v>595</v>
      </c>
      <c r="D405">
        <f t="shared" si="6"/>
        <v>1</v>
      </c>
    </row>
    <row r="406" spans="1:4">
      <c r="A406" s="11"/>
      <c r="B406" s="11">
        <v>350005</v>
      </c>
      <c r="C406" s="11" t="s">
        <v>596</v>
      </c>
      <c r="D406">
        <f t="shared" si="6"/>
        <v>1</v>
      </c>
    </row>
    <row r="407" spans="1:4">
      <c r="A407" s="11"/>
      <c r="B407" s="11">
        <v>350006</v>
      </c>
      <c r="C407" s="11" t="s">
        <v>597</v>
      </c>
      <c r="D407">
        <f t="shared" si="6"/>
        <v>1</v>
      </c>
    </row>
    <row r="408" spans="1:4">
      <c r="A408" s="11"/>
      <c r="B408" s="11">
        <v>350007</v>
      </c>
      <c r="C408" s="11" t="s">
        <v>598</v>
      </c>
      <c r="D408">
        <f t="shared" si="6"/>
        <v>9994</v>
      </c>
    </row>
    <row r="409" spans="1:4">
      <c r="A409" s="11"/>
      <c r="B409" s="11">
        <v>360001</v>
      </c>
      <c r="C409" s="11" t="s">
        <v>599</v>
      </c>
      <c r="D409">
        <f t="shared" si="6"/>
        <v>1</v>
      </c>
    </row>
    <row r="410" spans="1:4">
      <c r="A410" s="11"/>
      <c r="B410" s="11">
        <v>360002</v>
      </c>
      <c r="C410" s="11" t="s">
        <v>600</v>
      </c>
      <c r="D410">
        <f t="shared" si="6"/>
        <v>1</v>
      </c>
    </row>
    <row r="411" spans="1:4">
      <c r="A411" s="199">
        <v>2017</v>
      </c>
      <c r="B411" s="198">
        <v>360003</v>
      </c>
      <c r="C411" s="1" t="s">
        <v>679</v>
      </c>
      <c r="D411">
        <f t="shared" si="6"/>
        <v>1</v>
      </c>
    </row>
    <row r="412" spans="1:4">
      <c r="A412" s="11"/>
      <c r="B412" s="11">
        <v>360004</v>
      </c>
      <c r="C412" s="11" t="s">
        <v>601</v>
      </c>
      <c r="D412">
        <f t="shared" si="6"/>
        <v>1</v>
      </c>
    </row>
    <row r="413" spans="1:4">
      <c r="A413" s="11"/>
      <c r="B413" s="11">
        <v>360005</v>
      </c>
      <c r="C413" s="11" t="s">
        <v>602</v>
      </c>
      <c r="D413">
        <f t="shared" si="6"/>
        <v>1</v>
      </c>
    </row>
    <row r="414" spans="1:4">
      <c r="A414" s="11"/>
      <c r="B414" s="11">
        <v>360006</v>
      </c>
      <c r="C414" s="11" t="s">
        <v>603</v>
      </c>
      <c r="D414">
        <f t="shared" si="6"/>
        <v>9995</v>
      </c>
    </row>
    <row r="415" spans="1:4">
      <c r="A415" s="11"/>
      <c r="B415" s="11">
        <v>370001</v>
      </c>
      <c r="C415" s="11" t="s">
        <v>604</v>
      </c>
      <c r="D415">
        <f t="shared" si="6"/>
        <v>1</v>
      </c>
    </row>
    <row r="416" spans="1:4">
      <c r="A416" s="11"/>
      <c r="B416" s="11">
        <v>370002</v>
      </c>
      <c r="C416" s="11" t="s">
        <v>605</v>
      </c>
      <c r="D416">
        <f t="shared" si="6"/>
        <v>1</v>
      </c>
    </row>
    <row r="417" spans="1:4">
      <c r="A417" s="11"/>
      <c r="B417" s="11">
        <v>370003</v>
      </c>
      <c r="C417" s="11" t="s">
        <v>606</v>
      </c>
      <c r="D417">
        <f t="shared" si="6"/>
        <v>1</v>
      </c>
    </row>
    <row r="418" spans="1:4">
      <c r="A418" s="11"/>
      <c r="B418" s="11">
        <v>370004</v>
      </c>
      <c r="C418" s="11" t="s">
        <v>607</v>
      </c>
      <c r="D418">
        <f t="shared" si="6"/>
        <v>1</v>
      </c>
    </row>
    <row r="419" spans="1:4">
      <c r="A419" s="11"/>
      <c r="B419" s="11">
        <v>370005</v>
      </c>
      <c r="C419" s="11" t="s">
        <v>608</v>
      </c>
      <c r="D419">
        <f t="shared" si="6"/>
        <v>1</v>
      </c>
    </row>
    <row r="420" spans="1:4">
      <c r="A420" s="11"/>
      <c r="B420" s="11">
        <v>370006</v>
      </c>
      <c r="C420" s="11" t="s">
        <v>609</v>
      </c>
      <c r="D420">
        <f t="shared" si="6"/>
        <v>1</v>
      </c>
    </row>
    <row r="421" spans="1:4">
      <c r="A421" s="11"/>
      <c r="B421" s="11">
        <v>370007</v>
      </c>
      <c r="C421" s="11" t="s">
        <v>610</v>
      </c>
      <c r="D421">
        <f t="shared" si="6"/>
        <v>1</v>
      </c>
    </row>
    <row r="422" spans="1:4">
      <c r="A422" s="11"/>
      <c r="B422" s="11">
        <v>370008</v>
      </c>
      <c r="C422" s="11" t="s">
        <v>611</v>
      </c>
      <c r="D422">
        <f t="shared" si="6"/>
        <v>1</v>
      </c>
    </row>
    <row r="423" spans="1:4">
      <c r="A423" s="199">
        <v>2017</v>
      </c>
      <c r="B423" s="198">
        <v>370009</v>
      </c>
      <c r="C423" s="1" t="s">
        <v>706</v>
      </c>
      <c r="D423">
        <f t="shared" si="6"/>
        <v>1</v>
      </c>
    </row>
    <row r="424" spans="1:4">
      <c r="A424" s="11"/>
      <c r="B424" s="11">
        <v>370010</v>
      </c>
      <c r="C424" s="11" t="s">
        <v>612</v>
      </c>
      <c r="D424">
        <f t="shared" si="6"/>
        <v>1</v>
      </c>
    </row>
    <row r="425" spans="1:4">
      <c r="A425" s="11"/>
      <c r="B425" s="11">
        <v>370011</v>
      </c>
      <c r="C425" s="11" t="s">
        <v>613</v>
      </c>
      <c r="D425">
        <f t="shared" si="6"/>
        <v>1</v>
      </c>
    </row>
    <row r="426" spans="1:4">
      <c r="A426" s="199">
        <v>2017</v>
      </c>
      <c r="B426" s="198">
        <v>370012</v>
      </c>
      <c r="C426" s="1" t="s">
        <v>690</v>
      </c>
      <c r="D426">
        <f t="shared" si="6"/>
        <v>1</v>
      </c>
    </row>
    <row r="427" spans="1:4">
      <c r="A427" s="199">
        <v>2017</v>
      </c>
      <c r="B427" s="198">
        <v>370013</v>
      </c>
      <c r="C427" s="1" t="s">
        <v>699</v>
      </c>
      <c r="D427">
        <f t="shared" si="6"/>
        <v>1</v>
      </c>
    </row>
    <row r="428" spans="1:4">
      <c r="A428" s="11"/>
      <c r="B428" s="11">
        <v>370014</v>
      </c>
      <c r="C428" s="11" t="s">
        <v>614</v>
      </c>
      <c r="D428">
        <f t="shared" si="6"/>
        <v>1</v>
      </c>
    </row>
    <row r="429" spans="1:4">
      <c r="A429" s="11"/>
      <c r="B429" s="11">
        <v>370015</v>
      </c>
      <c r="C429" s="11" t="s">
        <v>615</v>
      </c>
      <c r="D429">
        <f t="shared" si="6"/>
        <v>1</v>
      </c>
    </row>
    <row r="430" spans="1:4">
      <c r="A430" s="199">
        <v>2017</v>
      </c>
      <c r="B430" s="198">
        <v>370016</v>
      </c>
      <c r="C430" s="1" t="s">
        <v>678</v>
      </c>
      <c r="D430">
        <f t="shared" si="6"/>
        <v>9985</v>
      </c>
    </row>
    <row r="431" spans="1:4">
      <c r="A431" s="11"/>
      <c r="B431" s="11">
        <v>380001</v>
      </c>
      <c r="C431" s="11" t="s">
        <v>616</v>
      </c>
      <c r="D431">
        <f t="shared" si="6"/>
        <v>1</v>
      </c>
    </row>
    <row r="432" spans="1:4">
      <c r="A432" s="11"/>
      <c r="B432" s="11">
        <v>380002</v>
      </c>
      <c r="C432" s="11" t="s">
        <v>617</v>
      </c>
      <c r="D432">
        <f t="shared" si="6"/>
        <v>1</v>
      </c>
    </row>
    <row r="433" spans="1:4">
      <c r="A433" s="11"/>
      <c r="B433" s="11">
        <v>380003</v>
      </c>
      <c r="C433" s="11" t="s">
        <v>618</v>
      </c>
      <c r="D433">
        <f t="shared" si="6"/>
        <v>1</v>
      </c>
    </row>
    <row r="434" spans="1:4">
      <c r="A434" s="11"/>
      <c r="B434" s="11">
        <v>380004</v>
      </c>
      <c r="C434" s="11" t="s">
        <v>619</v>
      </c>
      <c r="D434">
        <f t="shared" si="6"/>
        <v>1</v>
      </c>
    </row>
    <row r="435" spans="1:4">
      <c r="A435" s="11"/>
      <c r="B435" s="11">
        <v>380005</v>
      </c>
      <c r="C435" s="11" t="s">
        <v>620</v>
      </c>
      <c r="D435">
        <f t="shared" si="6"/>
        <v>1</v>
      </c>
    </row>
    <row r="436" spans="1:4">
      <c r="A436" s="11"/>
      <c r="B436" s="11">
        <v>380006</v>
      </c>
      <c r="C436" s="11" t="s">
        <v>621</v>
      </c>
      <c r="D436">
        <f t="shared" si="6"/>
        <v>1</v>
      </c>
    </row>
    <row r="437" spans="1:4">
      <c r="A437" s="11"/>
      <c r="B437" s="11">
        <v>380007</v>
      </c>
      <c r="C437" s="11" t="s">
        <v>622</v>
      </c>
      <c r="D437">
        <f t="shared" si="6"/>
        <v>1</v>
      </c>
    </row>
    <row r="438" spans="1:4">
      <c r="A438" s="199">
        <v>2017</v>
      </c>
      <c r="B438" s="198">
        <v>380008</v>
      </c>
      <c r="C438" s="1" t="s">
        <v>694</v>
      </c>
      <c r="D438">
        <f t="shared" si="6"/>
        <v>1</v>
      </c>
    </row>
    <row r="439" spans="1:4">
      <c r="A439" s="11"/>
      <c r="B439" s="11">
        <v>380009</v>
      </c>
      <c r="C439" s="11" t="s">
        <v>623</v>
      </c>
      <c r="D439">
        <f t="shared" si="6"/>
        <v>1</v>
      </c>
    </row>
    <row r="440" spans="1:4">
      <c r="A440" s="11"/>
      <c r="B440" s="11">
        <v>380010</v>
      </c>
      <c r="C440" s="11" t="s">
        <v>624</v>
      </c>
      <c r="D440">
        <f t="shared" si="6"/>
        <v>1</v>
      </c>
    </row>
    <row r="441" spans="1:4">
      <c r="A441" s="11"/>
      <c r="B441" s="11">
        <v>380011</v>
      </c>
      <c r="C441" s="11" t="s">
        <v>625</v>
      </c>
      <c r="D441">
        <f t="shared" si="6"/>
        <v>1</v>
      </c>
    </row>
    <row r="442" spans="1:4">
      <c r="A442" s="11"/>
      <c r="B442" s="11">
        <v>380012</v>
      </c>
      <c r="C442" s="11" t="s">
        <v>626</v>
      </c>
      <c r="D442">
        <f t="shared" si="6"/>
        <v>1</v>
      </c>
    </row>
    <row r="443" spans="1:4">
      <c r="A443" s="11"/>
      <c r="B443" s="11">
        <v>380013</v>
      </c>
      <c r="C443" s="11" t="s">
        <v>627</v>
      </c>
      <c r="D443">
        <f t="shared" si="6"/>
        <v>1</v>
      </c>
    </row>
    <row r="444" spans="1:4">
      <c r="A444" s="11"/>
      <c r="B444" s="11">
        <v>380014</v>
      </c>
      <c r="C444" s="11" t="s">
        <v>628</v>
      </c>
      <c r="D444">
        <f t="shared" si="6"/>
        <v>1</v>
      </c>
    </row>
    <row r="445" spans="1:4">
      <c r="A445" s="11"/>
      <c r="B445" s="11">
        <v>380015</v>
      </c>
      <c r="C445" s="11" t="s">
        <v>629</v>
      </c>
      <c r="D445">
        <f t="shared" si="6"/>
        <v>1</v>
      </c>
    </row>
    <row r="446" spans="1:4">
      <c r="A446" s="11"/>
      <c r="B446" s="11">
        <v>380016</v>
      </c>
      <c r="C446" s="11" t="s">
        <v>630</v>
      </c>
      <c r="D446">
        <f t="shared" si="6"/>
        <v>1</v>
      </c>
    </row>
    <row r="447" spans="1:4">
      <c r="A447" s="199">
        <v>2017</v>
      </c>
      <c r="B447" s="198">
        <v>380017</v>
      </c>
      <c r="C447" s="1" t="s">
        <v>630</v>
      </c>
      <c r="D447">
        <f t="shared" si="6"/>
        <v>1</v>
      </c>
    </row>
    <row r="448" spans="1:4">
      <c r="A448" s="11"/>
      <c r="B448" s="11">
        <v>380018</v>
      </c>
      <c r="C448" s="11" t="s">
        <v>631</v>
      </c>
      <c r="D448">
        <f t="shared" si="6"/>
        <v>1</v>
      </c>
    </row>
    <row r="449" spans="1:4">
      <c r="A449" s="199">
        <v>2017</v>
      </c>
      <c r="B449" s="198">
        <v>380019</v>
      </c>
      <c r="C449" s="1" t="s">
        <v>687</v>
      </c>
      <c r="D449">
        <f t="shared" si="6"/>
        <v>1</v>
      </c>
    </row>
    <row r="450" spans="1:4">
      <c r="A450" s="11"/>
      <c r="B450" s="11">
        <v>380020</v>
      </c>
      <c r="C450" s="11" t="s">
        <v>632</v>
      </c>
      <c r="D450">
        <f t="shared" si="6"/>
        <v>1</v>
      </c>
    </row>
    <row r="451" spans="1:4">
      <c r="A451" s="199">
        <v>2017</v>
      </c>
      <c r="B451" s="198">
        <v>380021</v>
      </c>
      <c r="C451" s="1" t="s">
        <v>689</v>
      </c>
      <c r="D451">
        <f t="shared" ref="D451:D485" si="7">B452-B451</f>
        <v>1</v>
      </c>
    </row>
    <row r="452" spans="1:4">
      <c r="A452" s="11"/>
      <c r="B452" s="11">
        <v>380022</v>
      </c>
      <c r="C452" s="11" t="s">
        <v>633</v>
      </c>
      <c r="D452">
        <f t="shared" si="7"/>
        <v>9979</v>
      </c>
    </row>
    <row r="453" spans="1:4">
      <c r="A453" s="11"/>
      <c r="B453" s="11">
        <v>390001</v>
      </c>
      <c r="C453" s="11" t="s">
        <v>634</v>
      </c>
      <c r="D453">
        <f t="shared" si="7"/>
        <v>1</v>
      </c>
    </row>
    <row r="454" spans="1:4">
      <c r="A454" s="11"/>
      <c r="B454" s="11">
        <v>390002</v>
      </c>
      <c r="C454" s="11" t="s">
        <v>635</v>
      </c>
      <c r="D454">
        <f t="shared" si="7"/>
        <v>1</v>
      </c>
    </row>
    <row r="455" spans="1:4">
      <c r="A455" s="11"/>
      <c r="B455" s="11">
        <v>390003</v>
      </c>
      <c r="C455" s="11" t="s">
        <v>636</v>
      </c>
      <c r="D455">
        <f t="shared" si="7"/>
        <v>1</v>
      </c>
    </row>
    <row r="456" spans="1:4">
      <c r="A456" s="11"/>
      <c r="B456" s="11">
        <v>390004</v>
      </c>
      <c r="C456" s="11" t="s">
        <v>637</v>
      </c>
      <c r="D456">
        <f t="shared" si="7"/>
        <v>1</v>
      </c>
    </row>
    <row r="457" spans="1:4">
      <c r="A457" s="11"/>
      <c r="B457" s="11">
        <v>390005</v>
      </c>
      <c r="C457" s="11" t="s">
        <v>638</v>
      </c>
      <c r="D457">
        <f t="shared" si="7"/>
        <v>1</v>
      </c>
    </row>
    <row r="458" spans="1:4">
      <c r="A458" s="11"/>
      <c r="B458" s="11">
        <v>390006</v>
      </c>
      <c r="C458" s="11" t="s">
        <v>639</v>
      </c>
      <c r="D458">
        <f t="shared" si="7"/>
        <v>1</v>
      </c>
    </row>
    <row r="459" spans="1:4">
      <c r="A459" s="11"/>
      <c r="B459" s="11">
        <v>390007</v>
      </c>
      <c r="C459" s="11" t="s">
        <v>640</v>
      </c>
      <c r="D459">
        <f t="shared" si="7"/>
        <v>1</v>
      </c>
    </row>
    <row r="460" spans="1:4">
      <c r="A460" s="11"/>
      <c r="B460" s="11">
        <v>390008</v>
      </c>
      <c r="C460" s="11" t="s">
        <v>641</v>
      </c>
      <c r="D460">
        <f t="shared" si="7"/>
        <v>1</v>
      </c>
    </row>
    <row r="461" spans="1:4">
      <c r="A461" s="11"/>
      <c r="B461" s="11">
        <v>390009</v>
      </c>
      <c r="C461" s="11" t="s">
        <v>642</v>
      </c>
      <c r="D461">
        <f t="shared" si="7"/>
        <v>1</v>
      </c>
    </row>
    <row r="462" spans="1:4">
      <c r="A462" s="11"/>
      <c r="B462" s="11">
        <v>390010</v>
      </c>
      <c r="C462" s="11" t="s">
        <v>643</v>
      </c>
      <c r="D462">
        <f t="shared" si="7"/>
        <v>1</v>
      </c>
    </row>
    <row r="463" spans="1:4">
      <c r="A463" s="11"/>
      <c r="B463" s="11">
        <v>390011</v>
      </c>
      <c r="C463" s="11" t="s">
        <v>644</v>
      </c>
      <c r="D463">
        <f t="shared" si="7"/>
        <v>9990</v>
      </c>
    </row>
    <row r="464" spans="1:4">
      <c r="A464" s="11"/>
      <c r="B464" s="11">
        <v>400001</v>
      </c>
      <c r="C464" s="11" t="s">
        <v>645</v>
      </c>
      <c r="D464">
        <f t="shared" si="7"/>
        <v>1</v>
      </c>
    </row>
    <row r="465" spans="1:4">
      <c r="A465" s="11"/>
      <c r="B465" s="11">
        <v>400002</v>
      </c>
      <c r="C465" s="11" t="s">
        <v>646</v>
      </c>
      <c r="D465">
        <f t="shared" si="7"/>
        <v>1</v>
      </c>
    </row>
    <row r="466" spans="1:4">
      <c r="A466" s="11"/>
      <c r="B466" s="11">
        <v>400003</v>
      </c>
      <c r="C466" s="11" t="s">
        <v>647</v>
      </c>
      <c r="D466">
        <f t="shared" si="7"/>
        <v>1</v>
      </c>
    </row>
    <row r="467" spans="1:4">
      <c r="A467" s="11"/>
      <c r="B467" s="11">
        <v>400004</v>
      </c>
      <c r="C467" s="11" t="s">
        <v>648</v>
      </c>
      <c r="D467">
        <f t="shared" si="7"/>
        <v>1</v>
      </c>
    </row>
    <row r="468" spans="1:4">
      <c r="A468" s="11"/>
      <c r="B468" s="11">
        <v>400005</v>
      </c>
      <c r="C468" s="11" t="s">
        <v>237</v>
      </c>
      <c r="D468">
        <f t="shared" si="7"/>
        <v>1</v>
      </c>
    </row>
    <row r="469" spans="1:4">
      <c r="A469" s="11"/>
      <c r="B469" s="11">
        <v>400006</v>
      </c>
      <c r="C469" s="11" t="s">
        <v>649</v>
      </c>
      <c r="D469">
        <f t="shared" si="7"/>
        <v>1</v>
      </c>
    </row>
    <row r="470" spans="1:4">
      <c r="A470" s="11"/>
      <c r="B470" s="11">
        <v>400007</v>
      </c>
      <c r="C470" s="11" t="s">
        <v>650</v>
      </c>
      <c r="D470">
        <f t="shared" si="7"/>
        <v>1</v>
      </c>
    </row>
    <row r="471" spans="1:4">
      <c r="A471" s="199">
        <v>2017</v>
      </c>
      <c r="B471" s="11">
        <v>400008</v>
      </c>
      <c r="C471" s="1" t="s">
        <v>669</v>
      </c>
      <c r="D471">
        <f t="shared" si="7"/>
        <v>1</v>
      </c>
    </row>
    <row r="472" spans="1:4">
      <c r="A472" s="11"/>
      <c r="B472" s="11">
        <v>400009</v>
      </c>
      <c r="C472" s="11" t="s">
        <v>651</v>
      </c>
      <c r="D472">
        <f t="shared" si="7"/>
        <v>1</v>
      </c>
    </row>
    <row r="473" spans="1:4">
      <c r="A473" s="11"/>
      <c r="B473" s="11">
        <v>400010</v>
      </c>
      <c r="C473" s="11" t="s">
        <v>652</v>
      </c>
      <c r="D473">
        <f t="shared" si="7"/>
        <v>1</v>
      </c>
    </row>
    <row r="474" spans="1:4">
      <c r="A474" s="11"/>
      <c r="B474" s="11">
        <v>400011</v>
      </c>
      <c r="C474" s="11" t="s">
        <v>653</v>
      </c>
      <c r="D474">
        <f t="shared" si="7"/>
        <v>1</v>
      </c>
    </row>
    <row r="475" spans="1:4">
      <c r="A475" s="11"/>
      <c r="B475" s="11">
        <v>400012</v>
      </c>
      <c r="C475" s="11" t="s">
        <v>654</v>
      </c>
      <c r="D475">
        <f t="shared" si="7"/>
        <v>9989</v>
      </c>
    </row>
    <row r="476" spans="1:4">
      <c r="A476" s="11"/>
      <c r="B476" s="11">
        <v>410001</v>
      </c>
      <c r="C476" s="11" t="s">
        <v>655</v>
      </c>
      <c r="D476">
        <f t="shared" si="7"/>
        <v>1</v>
      </c>
    </row>
    <row r="477" spans="1:4">
      <c r="A477" s="11"/>
      <c r="B477" s="11">
        <v>410002</v>
      </c>
      <c r="C477" s="11" t="s">
        <v>656</v>
      </c>
      <c r="D477">
        <f t="shared" si="7"/>
        <v>1</v>
      </c>
    </row>
    <row r="478" spans="1:4">
      <c r="A478" s="11"/>
      <c r="B478" s="11">
        <v>410003</v>
      </c>
      <c r="C478" s="11" t="s">
        <v>657</v>
      </c>
      <c r="D478">
        <f t="shared" si="7"/>
        <v>1</v>
      </c>
    </row>
    <row r="479" spans="1:4">
      <c r="A479" s="11"/>
      <c r="B479" s="11">
        <v>410004</v>
      </c>
      <c r="C479" s="11" t="s">
        <v>658</v>
      </c>
      <c r="D479">
        <f t="shared" si="7"/>
        <v>1</v>
      </c>
    </row>
    <row r="480" spans="1:4">
      <c r="A480" s="11"/>
      <c r="B480" s="11">
        <v>410005</v>
      </c>
      <c r="C480" s="11" t="s">
        <v>659</v>
      </c>
      <c r="D480">
        <f t="shared" si="7"/>
        <v>9996</v>
      </c>
    </row>
    <row r="481" spans="1:4">
      <c r="A481" s="11"/>
      <c r="B481" s="11">
        <v>420001</v>
      </c>
      <c r="C481" s="11" t="s">
        <v>660</v>
      </c>
      <c r="D481">
        <f t="shared" si="7"/>
        <v>1</v>
      </c>
    </row>
    <row r="482" spans="1:4">
      <c r="A482" s="11"/>
      <c r="B482" s="11">
        <v>420002</v>
      </c>
      <c r="C482" s="11" t="s">
        <v>661</v>
      </c>
      <c r="D482">
        <f t="shared" si="7"/>
        <v>1</v>
      </c>
    </row>
    <row r="483" spans="1:4">
      <c r="A483" s="199">
        <v>2017</v>
      </c>
      <c r="B483" s="198">
        <v>420003</v>
      </c>
      <c r="C483" s="1" t="s">
        <v>688</v>
      </c>
      <c r="D483">
        <f t="shared" si="7"/>
        <v>9998</v>
      </c>
    </row>
    <row r="484" spans="1:4">
      <c r="A484" s="11"/>
      <c r="B484" s="11">
        <v>430001</v>
      </c>
      <c r="C484" s="11" t="s">
        <v>662</v>
      </c>
      <c r="D484" t="e">
        <f t="shared" si="7"/>
        <v>#VALUE!</v>
      </c>
    </row>
    <row r="485" spans="1:4" ht="42">
      <c r="A485" s="11"/>
      <c r="B485" s="200" t="s">
        <v>221</v>
      </c>
      <c r="C485" s="202" t="s">
        <v>213</v>
      </c>
      <c r="D485" t="e">
        <f t="shared" si="7"/>
        <v>#VALUE!</v>
      </c>
    </row>
  </sheetData>
  <autoFilter ref="A1:D485">
    <sortState ref="A2:D485">
      <sortCondition ref="B1:B485"/>
    </sortState>
  </autoFilter>
  <phoneticPr fontId="64" type="noConversion"/>
  <conditionalFormatting sqref="B2:B230 B232:B65536">
    <cfRule type="duplicateValues" dxfId="33" priority="4"/>
  </conditionalFormatting>
  <conditionalFormatting sqref="B231">
    <cfRule type="duplicateValues" dxfId="32" priority="2"/>
  </conditionalFormatting>
  <conditionalFormatting sqref="B1:B1048576">
    <cfRule type="duplicateValues" dxfId="3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9"/>
  <sheetViews>
    <sheetView showZeros="0" workbookViewId="0">
      <selection activeCell="K4" sqref="K4"/>
    </sheetView>
  </sheetViews>
  <sheetFormatPr defaultColWidth="9.109375" defaultRowHeight="14.4"/>
  <cols>
    <col min="1" max="1" width="9.109375" style="11"/>
    <col min="2" max="2" width="17" style="11" bestFit="1" customWidth="1"/>
    <col min="3" max="3" width="13.88671875" style="11" customWidth="1"/>
    <col min="4" max="4" width="15.44140625" style="11" customWidth="1"/>
    <col min="5" max="5" width="7.5546875" style="11" customWidth="1"/>
    <col min="6" max="6" width="9" style="11" customWidth="1"/>
    <col min="7" max="7" width="7.88671875" style="11" customWidth="1"/>
    <col min="8" max="8" width="10.6640625" style="11" customWidth="1"/>
    <col min="9" max="10" width="12.6640625" style="11" customWidth="1"/>
    <col min="11" max="11" width="6" style="11" customWidth="1"/>
    <col min="12" max="12" width="4.6640625" style="11" customWidth="1"/>
    <col min="13" max="13" width="8.88671875" style="11" customWidth="1"/>
    <col min="14" max="36" width="5.88671875" style="11" customWidth="1"/>
    <col min="37" max="60" width="5" style="11" customWidth="1"/>
    <col min="61" max="62" width="9.109375" style="11"/>
    <col min="63" max="63" width="16.6640625" style="11" customWidth="1"/>
    <col min="64" max="64" width="27.5546875" style="11" customWidth="1"/>
    <col min="65" max="16384" width="9.109375" style="11"/>
  </cols>
  <sheetData>
    <row r="1" spans="1:67" s="22" customFormat="1" ht="74.25" customHeight="1">
      <c r="A1" s="7" t="s">
        <v>61</v>
      </c>
      <c r="B1" s="164">
        <f>Заполните_Список!C4</f>
        <v>128</v>
      </c>
      <c r="C1" s="297"/>
      <c r="D1" s="8" t="str">
        <f>VLOOKUP(B1,msu,2,0)</f>
        <v>Оленинский муниципальный округ</v>
      </c>
      <c r="E1" s="8"/>
      <c r="F1" s="8"/>
      <c r="G1" s="8"/>
      <c r="H1" s="8"/>
      <c r="I1" s="9"/>
      <c r="J1" s="296"/>
      <c r="M1" s="334" t="s">
        <v>93</v>
      </c>
      <c r="N1" s="36" t="s">
        <v>958</v>
      </c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67" s="22" customFormat="1">
      <c r="A2" s="7"/>
      <c r="B2" s="25" t="s">
        <v>62</v>
      </c>
      <c r="C2" s="297"/>
      <c r="M2" s="327" t="s">
        <v>113</v>
      </c>
      <c r="N2" s="298"/>
      <c r="O2" s="299"/>
      <c r="P2" s="299"/>
      <c r="Q2" s="34"/>
      <c r="R2" s="299"/>
      <c r="S2" s="300"/>
      <c r="T2" s="300"/>
      <c r="U2" s="299"/>
      <c r="V2" s="299"/>
    </row>
    <row r="3" spans="1:67" ht="18">
      <c r="A3" s="10" t="s">
        <v>132</v>
      </c>
      <c r="B3" s="301"/>
      <c r="C3" s="301"/>
      <c r="D3" s="301"/>
      <c r="E3" s="301"/>
      <c r="F3" s="301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</row>
    <row r="4" spans="1:67" ht="72">
      <c r="C4" s="333" t="s">
        <v>954</v>
      </c>
      <c r="D4" s="333" t="s">
        <v>954</v>
      </c>
    </row>
    <row r="5" spans="1:67" ht="15.75" customHeight="1">
      <c r="A5" s="134"/>
      <c r="B5" s="132"/>
      <c r="C5" s="328"/>
      <c r="D5" s="328"/>
      <c r="E5" s="132"/>
      <c r="F5" s="132"/>
      <c r="G5" s="132"/>
      <c r="H5" s="132"/>
      <c r="I5" s="133"/>
      <c r="J5" s="133"/>
      <c r="K5" s="12" t="s">
        <v>125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7" ht="103.5" customHeight="1">
      <c r="A6" s="21" t="s">
        <v>63</v>
      </c>
      <c r="B6" s="303" t="s">
        <v>711</v>
      </c>
      <c r="C6" s="129" t="s">
        <v>22</v>
      </c>
      <c r="D6" s="129" t="s">
        <v>22</v>
      </c>
      <c r="E6" s="338" t="s">
        <v>165</v>
      </c>
      <c r="F6" s="339"/>
      <c r="G6" s="338" t="s">
        <v>197</v>
      </c>
      <c r="H6" s="339"/>
      <c r="I6" s="340" t="s">
        <v>23</v>
      </c>
      <c r="J6" s="341"/>
      <c r="K6" s="335" t="s">
        <v>24</v>
      </c>
      <c r="L6" s="336"/>
      <c r="M6" s="335" t="s">
        <v>25</v>
      </c>
      <c r="N6" s="336"/>
      <c r="O6" s="335" t="s">
        <v>26</v>
      </c>
      <c r="P6" s="336"/>
      <c r="Q6" s="335" t="s">
        <v>27</v>
      </c>
      <c r="R6" s="336"/>
      <c r="S6" s="335" t="s">
        <v>28</v>
      </c>
      <c r="T6" s="336"/>
      <c r="U6" s="335" t="s">
        <v>29</v>
      </c>
      <c r="V6" s="336"/>
      <c r="W6" s="335" t="s">
        <v>30</v>
      </c>
      <c r="X6" s="336"/>
      <c r="Y6" s="335" t="s">
        <v>31</v>
      </c>
      <c r="Z6" s="336"/>
      <c r="AA6" s="335" t="s">
        <v>32</v>
      </c>
      <c r="AB6" s="336"/>
      <c r="AC6" s="335" t="s">
        <v>33</v>
      </c>
      <c r="AD6" s="336"/>
      <c r="AE6" s="335" t="s">
        <v>34</v>
      </c>
      <c r="AF6" s="336"/>
      <c r="AG6" s="335" t="s">
        <v>35</v>
      </c>
      <c r="AH6" s="336"/>
      <c r="AI6" s="335" t="s">
        <v>36</v>
      </c>
      <c r="AJ6" s="336"/>
      <c r="AK6" s="335" t="s">
        <v>37</v>
      </c>
      <c r="AL6" s="336"/>
      <c r="AM6" s="335" t="s">
        <v>38</v>
      </c>
      <c r="AN6" s="336"/>
      <c r="AO6" s="335" t="s">
        <v>39</v>
      </c>
      <c r="AP6" s="336"/>
      <c r="AQ6" s="335" t="s">
        <v>40</v>
      </c>
      <c r="AR6" s="336"/>
      <c r="AS6" s="335" t="s">
        <v>42</v>
      </c>
      <c r="AT6" s="336"/>
      <c r="AU6" s="335" t="s">
        <v>43</v>
      </c>
      <c r="AV6" s="336"/>
      <c r="AW6" s="335" t="s">
        <v>44</v>
      </c>
      <c r="AX6" s="336"/>
      <c r="AY6" s="335" t="s">
        <v>45</v>
      </c>
      <c r="AZ6" s="336"/>
      <c r="BA6" s="335" t="s">
        <v>122</v>
      </c>
      <c r="BB6" s="336"/>
      <c r="BC6" s="335" t="s">
        <v>123</v>
      </c>
      <c r="BD6" s="336"/>
      <c r="BE6" s="335" t="s">
        <v>124</v>
      </c>
      <c r="BF6" s="336"/>
      <c r="BG6" s="335" t="s">
        <v>231</v>
      </c>
      <c r="BH6" s="336" t="s">
        <v>46</v>
      </c>
    </row>
    <row r="7" spans="1:67" ht="31.2">
      <c r="A7" s="14" t="s">
        <v>62</v>
      </c>
      <c r="B7" s="325"/>
      <c r="C7" s="135" t="s">
        <v>55</v>
      </c>
      <c r="D7" s="135" t="s">
        <v>54</v>
      </c>
      <c r="E7" s="59" t="s">
        <v>55</v>
      </c>
      <c r="F7" s="59" t="s">
        <v>54</v>
      </c>
      <c r="G7" s="59" t="s">
        <v>55</v>
      </c>
      <c r="H7" s="59" t="s">
        <v>54</v>
      </c>
      <c r="I7" s="137" t="s">
        <v>232</v>
      </c>
      <c r="J7" s="137" t="s">
        <v>54</v>
      </c>
      <c r="K7" s="13" t="s">
        <v>55</v>
      </c>
      <c r="L7" s="13" t="s">
        <v>54</v>
      </c>
      <c r="M7" s="13" t="s">
        <v>55</v>
      </c>
      <c r="N7" s="13" t="s">
        <v>54</v>
      </c>
      <c r="O7" s="13" t="s">
        <v>55</v>
      </c>
      <c r="P7" s="13" t="s">
        <v>54</v>
      </c>
      <c r="Q7" s="13" t="s">
        <v>55</v>
      </c>
      <c r="R7" s="13" t="s">
        <v>54</v>
      </c>
      <c r="S7" s="13" t="s">
        <v>55</v>
      </c>
      <c r="T7" s="13" t="s">
        <v>54</v>
      </c>
      <c r="U7" s="13" t="s">
        <v>55</v>
      </c>
      <c r="V7" s="13" t="s">
        <v>54</v>
      </c>
      <c r="W7" s="13" t="s">
        <v>55</v>
      </c>
      <c r="X7" s="13" t="s">
        <v>54</v>
      </c>
      <c r="Y7" s="13" t="s">
        <v>55</v>
      </c>
      <c r="Z7" s="13" t="s">
        <v>54</v>
      </c>
      <c r="AA7" s="13" t="s">
        <v>55</v>
      </c>
      <c r="AB7" s="13" t="s">
        <v>54</v>
      </c>
      <c r="AC7" s="13" t="s">
        <v>55</v>
      </c>
      <c r="AD7" s="13" t="s">
        <v>54</v>
      </c>
      <c r="AE7" s="13" t="s">
        <v>55</v>
      </c>
      <c r="AF7" s="13" t="s">
        <v>54</v>
      </c>
      <c r="AG7" s="13" t="s">
        <v>55</v>
      </c>
      <c r="AH7" s="13" t="s">
        <v>54</v>
      </c>
      <c r="AI7" s="13" t="s">
        <v>55</v>
      </c>
      <c r="AJ7" s="13" t="s">
        <v>54</v>
      </c>
      <c r="AK7" s="13" t="s">
        <v>55</v>
      </c>
      <c r="AL7" s="13" t="s">
        <v>54</v>
      </c>
      <c r="AM7" s="13" t="s">
        <v>55</v>
      </c>
      <c r="AN7" s="13" t="s">
        <v>54</v>
      </c>
      <c r="AO7" s="13" t="s">
        <v>55</v>
      </c>
      <c r="AP7" s="13" t="s">
        <v>54</v>
      </c>
      <c r="AQ7" s="13" t="s">
        <v>55</v>
      </c>
      <c r="AR7" s="13" t="s">
        <v>54</v>
      </c>
      <c r="AS7" s="13" t="s">
        <v>55</v>
      </c>
      <c r="AT7" s="13" t="s">
        <v>54</v>
      </c>
      <c r="AU7" s="13" t="s">
        <v>55</v>
      </c>
      <c r="AV7" s="13" t="s">
        <v>54</v>
      </c>
      <c r="AW7" s="13" t="s">
        <v>55</v>
      </c>
      <c r="AX7" s="13" t="s">
        <v>54</v>
      </c>
      <c r="AY7" s="13" t="s">
        <v>55</v>
      </c>
      <c r="AZ7" s="13" t="s">
        <v>54</v>
      </c>
      <c r="BA7" s="13" t="s">
        <v>55</v>
      </c>
      <c r="BB7" s="13" t="s">
        <v>54</v>
      </c>
      <c r="BC7" s="13" t="s">
        <v>55</v>
      </c>
      <c r="BD7" s="13" t="s">
        <v>54</v>
      </c>
      <c r="BE7" s="13" t="s">
        <v>55</v>
      </c>
      <c r="BF7" s="13" t="s">
        <v>54</v>
      </c>
      <c r="BG7" s="13" t="s">
        <v>55</v>
      </c>
      <c r="BH7" s="13" t="s">
        <v>54</v>
      </c>
      <c r="BI7" s="148"/>
      <c r="BJ7" s="148"/>
      <c r="BK7" s="148"/>
      <c r="BL7" s="148"/>
      <c r="BM7" s="148"/>
      <c r="BN7" s="148"/>
      <c r="BO7" s="148"/>
    </row>
    <row r="8" spans="1:67" ht="21.75" customHeight="1">
      <c r="A8" s="15">
        <f>$B$1</f>
        <v>128</v>
      </c>
      <c r="B8" s="20">
        <v>4</v>
      </c>
      <c r="C8" s="4"/>
      <c r="D8" s="4"/>
      <c r="E8" s="19">
        <f>SUM(K8+M8)</f>
        <v>0</v>
      </c>
      <c r="F8" s="19">
        <f>SUM(L8+N8)</f>
        <v>0</v>
      </c>
      <c r="G8" s="312">
        <f t="shared" ref="G8:G15" si="0">COUNTIFS(klass,$B8,kolvo,"&gt;0",ovz,"да",city,"да")</f>
        <v>0</v>
      </c>
      <c r="H8" s="312">
        <f t="shared" ref="H8:H15" si="1">COUNTIFS(klass,$B8,kolvo,"&gt;0",ovz,"да",vill,"да")</f>
        <v>0</v>
      </c>
      <c r="I8" s="138" t="e">
        <f>(E8/C8)*100</f>
        <v>#DIV/0!</v>
      </c>
      <c r="J8" s="138" t="e">
        <f>(F8/D8)*100</f>
        <v>#DIV/0!</v>
      </c>
      <c r="K8" s="312">
        <f t="shared" ref="K8:K15" si="2">COUNTIFS(klass,$B8,kolvo,1,city,"да")</f>
        <v>0</v>
      </c>
      <c r="L8" s="312">
        <f t="shared" ref="L8:L15" si="3">COUNTIFS(klass,$B8,kolvo,1,vill,"да")</f>
        <v>0</v>
      </c>
      <c r="M8" s="312">
        <f t="shared" ref="M8:M15" si="4">COUNTIFS(klass,$B8,kolvo,2,city,"да")</f>
        <v>0</v>
      </c>
      <c r="N8" s="312">
        <f t="shared" ref="N8:N15" si="5">COUNTIFS(klass,$B8,kolvo,2,vill,"да")</f>
        <v>0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23"/>
      <c r="BJ8" s="148"/>
      <c r="BK8" s="148"/>
      <c r="BL8" s="24"/>
      <c r="BM8" s="24"/>
      <c r="BN8" s="24"/>
      <c r="BO8" s="148"/>
    </row>
    <row r="9" spans="1:67" ht="21.75" customHeight="1">
      <c r="A9" s="15">
        <f t="shared" ref="A9:A20" si="6">$B$1</f>
        <v>128</v>
      </c>
      <c r="B9" s="20">
        <v>5</v>
      </c>
      <c r="C9" s="4"/>
      <c r="D9" s="4"/>
      <c r="E9" s="19">
        <f>SUM(K9+M9+O9+Q9+S9+U9+W9+Y9+AA9+AC9+AE9+AG9+AI9+AK9+AM9+AO9+AQ9+AS9+AS9+AS9+AS9+AU9+AW9+AY9+BA9+BC9+BE9)</f>
        <v>0</v>
      </c>
      <c r="F9" s="19">
        <f>SUM(L9+N9+P9+R9+T9+V9+X9+Z9+AB9+AD9+AF9+AH9+AJ9+AL9+AN9+AP9+AR9+AT9+AT9+AT9+AT9+AV9+AX9+AZ9+BB9+BD9+BF9)</f>
        <v>0</v>
      </c>
      <c r="G9" s="312">
        <f t="shared" si="0"/>
        <v>0</v>
      </c>
      <c r="H9" s="312">
        <f t="shared" si="1"/>
        <v>0</v>
      </c>
      <c r="I9" s="138" t="e">
        <f t="shared" ref="I9:I16" si="7">(E9/C9)*100</f>
        <v>#DIV/0!</v>
      </c>
      <c r="J9" s="138" t="e">
        <f t="shared" ref="J9:J16" si="8">(F9/D9)*100</f>
        <v>#DIV/0!</v>
      </c>
      <c r="K9" s="312">
        <f t="shared" si="2"/>
        <v>0</v>
      </c>
      <c r="L9" s="312">
        <f t="shared" si="3"/>
        <v>0</v>
      </c>
      <c r="M9" s="312">
        <f t="shared" si="4"/>
        <v>0</v>
      </c>
      <c r="N9" s="312">
        <f t="shared" si="5"/>
        <v>0</v>
      </c>
      <c r="O9" s="312">
        <f t="shared" ref="O9:O15" si="9">COUNTIFS(klass,$B9,kolvo,3,city,"да")</f>
        <v>0</v>
      </c>
      <c r="P9" s="312">
        <f t="shared" ref="P9:P15" si="10">COUNTIFS(klass,$B9,kolvo,3,vill,"да")</f>
        <v>0</v>
      </c>
      <c r="Q9" s="312">
        <f t="shared" ref="Q9:Q15" si="11">COUNTIFS(klass,$B9,kolvo,4,city,"да")</f>
        <v>0</v>
      </c>
      <c r="R9" s="312">
        <f t="shared" ref="R9:R15" si="12">COUNTIFS(klass,$B9,kolvo,4,vill,"да")</f>
        <v>0</v>
      </c>
      <c r="S9" s="312">
        <f t="shared" ref="S9:S15" si="13">COUNTIFS(klass,$B9,kolvo,5,city,"да")</f>
        <v>0</v>
      </c>
      <c r="T9" s="312">
        <f t="shared" ref="T9:T15" si="14">COUNTIFS(klass,$B9,kolvo,5,vill,"да")</f>
        <v>0</v>
      </c>
      <c r="U9" s="312">
        <f t="shared" ref="U9:U15" si="15">COUNTIFS(klass,$B9,kolvo,6,city,"да")</f>
        <v>0</v>
      </c>
      <c r="V9" s="312">
        <f t="shared" ref="V9:V15" si="16">COUNTIFS(klass,$B9,kolvo,6,vill,"да")</f>
        <v>0</v>
      </c>
      <c r="W9" s="312">
        <f t="shared" ref="W9:W15" si="17">COUNTIFS(klass,$B9,kolvo,7,city,"да")</f>
        <v>0</v>
      </c>
      <c r="X9" s="312">
        <f t="shared" ref="X9:X15" si="18">COUNTIFS(klass,$B9,kolvo,7,vill,"да")</f>
        <v>0</v>
      </c>
      <c r="Y9" s="312">
        <f t="shared" ref="Y9:Y15" si="19">COUNTIFS(klass,$B9,kolvo,8,city,"да")</f>
        <v>0</v>
      </c>
      <c r="Z9" s="312">
        <f t="shared" ref="Z9:Z15" si="20">COUNTIFS(klass,$B9,kolvo,8,vill,"да")</f>
        <v>0</v>
      </c>
      <c r="AA9" s="312">
        <f t="shared" ref="AA9:AA15" si="21">COUNTIFS(klass,$B9,kolvo,9,city,"да")</f>
        <v>0</v>
      </c>
      <c r="AB9" s="312">
        <f t="shared" ref="AB9:AB15" si="22">COUNTIFS(klass,$B9,kolvo,9,vill,"да")</f>
        <v>0</v>
      </c>
      <c r="AC9" s="312">
        <f t="shared" ref="AC9:AC15" si="23">COUNTIFS(klass,$B9,kolvo,10,city,"да")</f>
        <v>0</v>
      </c>
      <c r="AD9" s="312">
        <f t="shared" ref="AD9:AD15" si="24">COUNTIFS(klass,$B9,kolvo,10,vill,"да")</f>
        <v>0</v>
      </c>
      <c r="AE9" s="312">
        <f t="shared" ref="AE9:AE15" si="25">COUNTIFS(klass,$B9,kolvo,11,city,"да")</f>
        <v>0</v>
      </c>
      <c r="AF9" s="312">
        <f t="shared" ref="AF9:AF15" si="26">COUNTIFS(klass,$B9,kolvo,11,vill,"да")</f>
        <v>0</v>
      </c>
      <c r="AG9" s="312">
        <f t="shared" ref="AG9:AG15" si="27">COUNTIFS(klass,$B9,kolvo,12,city,"да")</f>
        <v>0</v>
      </c>
      <c r="AH9" s="312">
        <f t="shared" ref="AH9:AH15" si="28">COUNTIFS(klass,$B9,kolvo,12,vill,"да")</f>
        <v>0</v>
      </c>
      <c r="AI9" s="312">
        <f t="shared" ref="AI9:AI15" si="29">COUNTIFS(klass,$B9,kolvo,13,city,"да")</f>
        <v>0</v>
      </c>
      <c r="AJ9" s="312">
        <f t="shared" ref="AJ9:AJ15" si="30">COUNTIFS(klass,$B9,kolvo,13,vill,"да")</f>
        <v>0</v>
      </c>
      <c r="AK9" s="312">
        <f t="shared" ref="AK9:AK15" si="31">COUNTIFS(klass,$B9,kolvo,14,city,"да")</f>
        <v>0</v>
      </c>
      <c r="AL9" s="312">
        <f t="shared" ref="AL9:AL15" si="32">COUNTIFS(klass,$B9,kolvo,14,vill,"да")</f>
        <v>0</v>
      </c>
      <c r="AM9" s="312">
        <f t="shared" ref="AM9:AM15" si="33">COUNTIFS(klass,$B9,kolvo,15,city,"да")</f>
        <v>0</v>
      </c>
      <c r="AN9" s="312">
        <f t="shared" ref="AN9:AN15" si="34">COUNTIFS(klass,$B9,kolvo,15,vill,"да")</f>
        <v>0</v>
      </c>
      <c r="AO9" s="312">
        <f t="shared" ref="AO9:AO15" si="35">COUNTIFS(klass,$B9,kolvo,16,city,"да")</f>
        <v>0</v>
      </c>
      <c r="AP9" s="312">
        <f t="shared" ref="AP9:AP15" si="36">COUNTIFS(klass,$B9,kolvo,16,vill,"да")</f>
        <v>0</v>
      </c>
      <c r="AQ9" s="312">
        <f t="shared" ref="AQ9:AQ15" si="37">COUNTIFS(klass,$B9,kolvo,17,city,"да")</f>
        <v>0</v>
      </c>
      <c r="AR9" s="312">
        <f t="shared" ref="AR9:AR15" si="38">COUNTIFS(klass,$B9,kolvo,17,vill,"да")</f>
        <v>0</v>
      </c>
      <c r="AS9" s="312">
        <f t="shared" ref="AS9:AS15" si="39">COUNTIFS(klass,$B9,kolvo,18,city,"да")</f>
        <v>0</v>
      </c>
      <c r="AT9" s="312">
        <f t="shared" ref="AT9:AT15" si="40">COUNTIFS(klass,$B9,kolvo,18,vill,"да")</f>
        <v>0</v>
      </c>
      <c r="AU9" s="312">
        <f t="shared" ref="AU9:AU15" si="41">COUNTIFS(klass,$B9,kolvo,19,city,"да")</f>
        <v>0</v>
      </c>
      <c r="AV9" s="312">
        <f t="shared" ref="AV9:AV15" si="42">COUNTIFS(klass,$B9,kolvo,19,vill,"да")</f>
        <v>0</v>
      </c>
      <c r="AW9" s="312">
        <f t="shared" ref="AW9:AW15" si="43">COUNTIFS(klass,$B9,kolvo,20,city,"да")</f>
        <v>0</v>
      </c>
      <c r="AX9" s="312">
        <f t="shared" ref="AX9:AX15" si="44">COUNTIFS(klass,$B9,kolvo,20,vill,"да")</f>
        <v>0</v>
      </c>
      <c r="AY9" s="312">
        <f t="shared" ref="AY9:AY15" si="45">COUNTIFS(klass,$B9,kolvo,21,city,"да")</f>
        <v>0</v>
      </c>
      <c r="AZ9" s="312">
        <f t="shared" ref="AZ9:AZ15" si="46">COUNTIFS(klass,$B9,kolvo,21,vill,"да")</f>
        <v>0</v>
      </c>
      <c r="BA9" s="312">
        <f t="shared" ref="BA9:BA15" si="47">COUNTIFS(klass,$B9,kolvo,22,city,"да")</f>
        <v>0</v>
      </c>
      <c r="BB9" s="312">
        <f t="shared" ref="BB9:BB15" si="48">COUNTIFS(klass,$B9,kolvo,22,vill,"да")</f>
        <v>0</v>
      </c>
      <c r="BC9" s="312">
        <f t="shared" ref="BC9:BC15" si="49">COUNTIFS(klass,$B9,kolvo,23,city,"да")</f>
        <v>0</v>
      </c>
      <c r="BD9" s="312">
        <f t="shared" ref="BD9:BD15" si="50">COUNTIFS(klass,$B9,kolvo,23,vill,"да")</f>
        <v>0</v>
      </c>
      <c r="BE9" s="312">
        <f t="shared" ref="BE9:BE15" si="51">COUNTIFS(klass,$B9,kolvo,24,city,"да")</f>
        <v>0</v>
      </c>
      <c r="BF9" s="312">
        <f t="shared" ref="BF9:BF15" si="52">COUNTIFS(klass,$B9,kolvo,24,vill,"да")</f>
        <v>0</v>
      </c>
      <c r="BG9" s="312"/>
      <c r="BH9" s="312"/>
      <c r="BI9" s="148"/>
      <c r="BJ9" s="148"/>
      <c r="BK9" s="148"/>
      <c r="BL9" s="148"/>
      <c r="BM9" s="148"/>
      <c r="BN9" s="148"/>
      <c r="BO9" s="148"/>
    </row>
    <row r="10" spans="1:67" ht="21.75" customHeight="1">
      <c r="A10" s="15">
        <f t="shared" si="6"/>
        <v>128</v>
      </c>
      <c r="B10" s="20">
        <v>6</v>
      </c>
      <c r="C10" s="4"/>
      <c r="D10" s="4"/>
      <c r="E10" s="19">
        <f t="shared" ref="E10:E15" si="53">SUM(K10+M10+O10+Q10+S10+U10+W10+Y10+AA10+AC10+AE10+AG10+AI10+AK10+AM10+AO10+AQ10+AS10+AS10+AS10+AS10+AU10+AW10+AY10+BA10+BC10+BE10)</f>
        <v>0</v>
      </c>
      <c r="F10" s="19">
        <f t="shared" ref="F10:F15" si="54">SUM(L10+N10+P10+R10+T10+V10+X10+Z10+AB10+AD10+AF10+AH10+AJ10+AL10+AN10+AP10+AR10+AT10+AT10+AT10+AT10+AV10+AX10+AZ10+BB10+BD10+BF10)</f>
        <v>0</v>
      </c>
      <c r="G10" s="312">
        <f t="shared" si="0"/>
        <v>0</v>
      </c>
      <c r="H10" s="312">
        <f t="shared" si="1"/>
        <v>0</v>
      </c>
      <c r="I10" s="138" t="e">
        <f t="shared" si="7"/>
        <v>#DIV/0!</v>
      </c>
      <c r="J10" s="138" t="e">
        <f t="shared" si="8"/>
        <v>#DIV/0!</v>
      </c>
      <c r="K10" s="312">
        <f t="shared" si="2"/>
        <v>0</v>
      </c>
      <c r="L10" s="312">
        <f t="shared" si="3"/>
        <v>0</v>
      </c>
      <c r="M10" s="312">
        <f t="shared" si="4"/>
        <v>0</v>
      </c>
      <c r="N10" s="312">
        <f t="shared" si="5"/>
        <v>0</v>
      </c>
      <c r="O10" s="312">
        <f t="shared" si="9"/>
        <v>0</v>
      </c>
      <c r="P10" s="312">
        <f t="shared" si="10"/>
        <v>0</v>
      </c>
      <c r="Q10" s="312">
        <f t="shared" si="11"/>
        <v>0</v>
      </c>
      <c r="R10" s="312">
        <f t="shared" si="12"/>
        <v>0</v>
      </c>
      <c r="S10" s="312">
        <f t="shared" si="13"/>
        <v>0</v>
      </c>
      <c r="T10" s="312">
        <f t="shared" si="14"/>
        <v>0</v>
      </c>
      <c r="U10" s="312">
        <f t="shared" si="15"/>
        <v>0</v>
      </c>
      <c r="V10" s="312">
        <f t="shared" si="16"/>
        <v>0</v>
      </c>
      <c r="W10" s="312">
        <f t="shared" si="17"/>
        <v>0</v>
      </c>
      <c r="X10" s="312">
        <f t="shared" si="18"/>
        <v>0</v>
      </c>
      <c r="Y10" s="312">
        <f t="shared" si="19"/>
        <v>0</v>
      </c>
      <c r="Z10" s="312">
        <f t="shared" si="20"/>
        <v>0</v>
      </c>
      <c r="AA10" s="312">
        <f t="shared" si="21"/>
        <v>0</v>
      </c>
      <c r="AB10" s="312">
        <f t="shared" si="22"/>
        <v>0</v>
      </c>
      <c r="AC10" s="312">
        <f t="shared" si="23"/>
        <v>0</v>
      </c>
      <c r="AD10" s="312">
        <f t="shared" si="24"/>
        <v>0</v>
      </c>
      <c r="AE10" s="312">
        <f t="shared" si="25"/>
        <v>0</v>
      </c>
      <c r="AF10" s="312">
        <f t="shared" si="26"/>
        <v>0</v>
      </c>
      <c r="AG10" s="312">
        <f t="shared" si="27"/>
        <v>0</v>
      </c>
      <c r="AH10" s="312">
        <f t="shared" si="28"/>
        <v>0</v>
      </c>
      <c r="AI10" s="312">
        <f t="shared" si="29"/>
        <v>0</v>
      </c>
      <c r="AJ10" s="312">
        <f t="shared" si="30"/>
        <v>0</v>
      </c>
      <c r="AK10" s="312">
        <f t="shared" si="31"/>
        <v>0</v>
      </c>
      <c r="AL10" s="312">
        <f t="shared" si="32"/>
        <v>0</v>
      </c>
      <c r="AM10" s="312">
        <f t="shared" si="33"/>
        <v>0</v>
      </c>
      <c r="AN10" s="312">
        <f t="shared" si="34"/>
        <v>0</v>
      </c>
      <c r="AO10" s="312">
        <f t="shared" si="35"/>
        <v>0</v>
      </c>
      <c r="AP10" s="312">
        <f t="shared" si="36"/>
        <v>0</v>
      </c>
      <c r="AQ10" s="312">
        <f t="shared" si="37"/>
        <v>0</v>
      </c>
      <c r="AR10" s="312">
        <f t="shared" si="38"/>
        <v>0</v>
      </c>
      <c r="AS10" s="312">
        <f t="shared" si="39"/>
        <v>0</v>
      </c>
      <c r="AT10" s="312">
        <f t="shared" si="40"/>
        <v>0</v>
      </c>
      <c r="AU10" s="312">
        <f t="shared" si="41"/>
        <v>0</v>
      </c>
      <c r="AV10" s="312">
        <f t="shared" si="42"/>
        <v>0</v>
      </c>
      <c r="AW10" s="312">
        <f t="shared" si="43"/>
        <v>0</v>
      </c>
      <c r="AX10" s="312">
        <f t="shared" si="44"/>
        <v>0</v>
      </c>
      <c r="AY10" s="312">
        <f t="shared" si="45"/>
        <v>0</v>
      </c>
      <c r="AZ10" s="312">
        <f t="shared" si="46"/>
        <v>0</v>
      </c>
      <c r="BA10" s="312">
        <f t="shared" si="47"/>
        <v>0</v>
      </c>
      <c r="BB10" s="312">
        <f t="shared" si="48"/>
        <v>0</v>
      </c>
      <c r="BC10" s="312">
        <f t="shared" si="49"/>
        <v>0</v>
      </c>
      <c r="BD10" s="312">
        <f t="shared" si="50"/>
        <v>0</v>
      </c>
      <c r="BE10" s="312">
        <f t="shared" si="51"/>
        <v>0</v>
      </c>
      <c r="BF10" s="312">
        <f t="shared" si="52"/>
        <v>0</v>
      </c>
      <c r="BG10" s="312"/>
      <c r="BH10" s="312"/>
      <c r="BI10" s="148"/>
      <c r="BJ10" s="148"/>
      <c r="BK10" s="148"/>
      <c r="BL10" s="148"/>
      <c r="BM10" s="148"/>
      <c r="BN10" s="148"/>
      <c r="BO10" s="148"/>
    </row>
    <row r="11" spans="1:67" ht="21.75" customHeight="1">
      <c r="A11" s="15">
        <f t="shared" si="6"/>
        <v>128</v>
      </c>
      <c r="B11" s="20">
        <v>7</v>
      </c>
      <c r="C11" s="4"/>
      <c r="D11" s="4"/>
      <c r="E11" s="19">
        <f t="shared" si="53"/>
        <v>0</v>
      </c>
      <c r="F11" s="19">
        <f t="shared" si="54"/>
        <v>0</v>
      </c>
      <c r="G11" s="312">
        <f t="shared" si="0"/>
        <v>0</v>
      </c>
      <c r="H11" s="312">
        <f t="shared" si="1"/>
        <v>0</v>
      </c>
      <c r="I11" s="138" t="e">
        <f t="shared" si="7"/>
        <v>#DIV/0!</v>
      </c>
      <c r="J11" s="138" t="e">
        <f t="shared" si="8"/>
        <v>#DIV/0!</v>
      </c>
      <c r="K11" s="312">
        <f t="shared" si="2"/>
        <v>0</v>
      </c>
      <c r="L11" s="312">
        <f t="shared" si="3"/>
        <v>0</v>
      </c>
      <c r="M11" s="312">
        <f t="shared" si="4"/>
        <v>0</v>
      </c>
      <c r="N11" s="312">
        <f t="shared" si="5"/>
        <v>0</v>
      </c>
      <c r="O11" s="312">
        <f t="shared" si="9"/>
        <v>0</v>
      </c>
      <c r="P11" s="312">
        <f t="shared" si="10"/>
        <v>0</v>
      </c>
      <c r="Q11" s="312">
        <f t="shared" si="11"/>
        <v>0</v>
      </c>
      <c r="R11" s="312">
        <f t="shared" si="12"/>
        <v>0</v>
      </c>
      <c r="S11" s="312">
        <f t="shared" si="13"/>
        <v>0</v>
      </c>
      <c r="T11" s="312">
        <f t="shared" si="14"/>
        <v>0</v>
      </c>
      <c r="U11" s="312">
        <f t="shared" si="15"/>
        <v>0</v>
      </c>
      <c r="V11" s="312">
        <f t="shared" si="16"/>
        <v>0</v>
      </c>
      <c r="W11" s="312">
        <f t="shared" si="17"/>
        <v>0</v>
      </c>
      <c r="X11" s="312">
        <f t="shared" si="18"/>
        <v>0</v>
      </c>
      <c r="Y11" s="312">
        <f t="shared" si="19"/>
        <v>0</v>
      </c>
      <c r="Z11" s="312">
        <f t="shared" si="20"/>
        <v>0</v>
      </c>
      <c r="AA11" s="312">
        <f t="shared" si="21"/>
        <v>0</v>
      </c>
      <c r="AB11" s="312">
        <f t="shared" si="22"/>
        <v>0</v>
      </c>
      <c r="AC11" s="312">
        <f t="shared" si="23"/>
        <v>0</v>
      </c>
      <c r="AD11" s="312">
        <f t="shared" si="24"/>
        <v>0</v>
      </c>
      <c r="AE11" s="312">
        <f t="shared" si="25"/>
        <v>0</v>
      </c>
      <c r="AF11" s="312">
        <f t="shared" si="26"/>
        <v>0</v>
      </c>
      <c r="AG11" s="312">
        <f t="shared" si="27"/>
        <v>0</v>
      </c>
      <c r="AH11" s="312">
        <f t="shared" si="28"/>
        <v>0</v>
      </c>
      <c r="AI11" s="312">
        <f t="shared" si="29"/>
        <v>0</v>
      </c>
      <c r="AJ11" s="312">
        <f t="shared" si="30"/>
        <v>0</v>
      </c>
      <c r="AK11" s="312">
        <f t="shared" si="31"/>
        <v>0</v>
      </c>
      <c r="AL11" s="312">
        <f t="shared" si="32"/>
        <v>0</v>
      </c>
      <c r="AM11" s="312">
        <f t="shared" si="33"/>
        <v>0</v>
      </c>
      <c r="AN11" s="312">
        <f t="shared" si="34"/>
        <v>0</v>
      </c>
      <c r="AO11" s="312">
        <f t="shared" si="35"/>
        <v>0</v>
      </c>
      <c r="AP11" s="312">
        <f t="shared" si="36"/>
        <v>0</v>
      </c>
      <c r="AQ11" s="312">
        <f t="shared" si="37"/>
        <v>0</v>
      </c>
      <c r="AR11" s="312">
        <f t="shared" si="38"/>
        <v>0</v>
      </c>
      <c r="AS11" s="312">
        <f t="shared" si="39"/>
        <v>0</v>
      </c>
      <c r="AT11" s="312">
        <f t="shared" si="40"/>
        <v>0</v>
      </c>
      <c r="AU11" s="312">
        <f t="shared" si="41"/>
        <v>0</v>
      </c>
      <c r="AV11" s="312">
        <f t="shared" si="42"/>
        <v>0</v>
      </c>
      <c r="AW11" s="312">
        <f t="shared" si="43"/>
        <v>0</v>
      </c>
      <c r="AX11" s="312">
        <f t="shared" si="44"/>
        <v>0</v>
      </c>
      <c r="AY11" s="312">
        <f t="shared" si="45"/>
        <v>0</v>
      </c>
      <c r="AZ11" s="312">
        <f t="shared" si="46"/>
        <v>0</v>
      </c>
      <c r="BA11" s="312">
        <f t="shared" si="47"/>
        <v>0</v>
      </c>
      <c r="BB11" s="312">
        <f t="shared" si="48"/>
        <v>0</v>
      </c>
      <c r="BC11" s="312">
        <f t="shared" si="49"/>
        <v>0</v>
      </c>
      <c r="BD11" s="312">
        <f t="shared" si="50"/>
        <v>0</v>
      </c>
      <c r="BE11" s="312">
        <f t="shared" si="51"/>
        <v>0</v>
      </c>
      <c r="BF11" s="312">
        <f t="shared" si="52"/>
        <v>0</v>
      </c>
      <c r="BG11" s="312"/>
      <c r="BH11" s="312"/>
    </row>
    <row r="12" spans="1:67" ht="21.75" customHeight="1">
      <c r="A12" s="15">
        <f t="shared" si="6"/>
        <v>128</v>
      </c>
      <c r="B12" s="20">
        <v>8</v>
      </c>
      <c r="C12" s="4"/>
      <c r="D12" s="4"/>
      <c r="E12" s="19">
        <f t="shared" si="53"/>
        <v>0</v>
      </c>
      <c r="F12" s="19">
        <f t="shared" si="54"/>
        <v>0</v>
      </c>
      <c r="G12" s="312">
        <f t="shared" si="0"/>
        <v>0</v>
      </c>
      <c r="H12" s="312">
        <f t="shared" si="1"/>
        <v>0</v>
      </c>
      <c r="I12" s="138" t="e">
        <f t="shared" si="7"/>
        <v>#DIV/0!</v>
      </c>
      <c r="J12" s="138" t="e">
        <f t="shared" si="8"/>
        <v>#DIV/0!</v>
      </c>
      <c r="K12" s="312">
        <f t="shared" si="2"/>
        <v>0</v>
      </c>
      <c r="L12" s="312">
        <f t="shared" si="3"/>
        <v>0</v>
      </c>
      <c r="M12" s="312">
        <f t="shared" si="4"/>
        <v>0</v>
      </c>
      <c r="N12" s="312">
        <f t="shared" si="5"/>
        <v>0</v>
      </c>
      <c r="O12" s="312">
        <f t="shared" si="9"/>
        <v>0</v>
      </c>
      <c r="P12" s="312">
        <f t="shared" si="10"/>
        <v>0</v>
      </c>
      <c r="Q12" s="312">
        <f t="shared" si="11"/>
        <v>0</v>
      </c>
      <c r="R12" s="312">
        <f t="shared" si="12"/>
        <v>0</v>
      </c>
      <c r="S12" s="312">
        <f t="shared" si="13"/>
        <v>0</v>
      </c>
      <c r="T12" s="312">
        <f t="shared" si="14"/>
        <v>0</v>
      </c>
      <c r="U12" s="312">
        <f t="shared" si="15"/>
        <v>0</v>
      </c>
      <c r="V12" s="312">
        <f t="shared" si="16"/>
        <v>0</v>
      </c>
      <c r="W12" s="312">
        <f t="shared" si="17"/>
        <v>0</v>
      </c>
      <c r="X12" s="312">
        <f t="shared" si="18"/>
        <v>0</v>
      </c>
      <c r="Y12" s="312">
        <f t="shared" si="19"/>
        <v>0</v>
      </c>
      <c r="Z12" s="312">
        <f t="shared" si="20"/>
        <v>0</v>
      </c>
      <c r="AA12" s="312">
        <f t="shared" si="21"/>
        <v>0</v>
      </c>
      <c r="AB12" s="312">
        <f t="shared" si="22"/>
        <v>0</v>
      </c>
      <c r="AC12" s="312">
        <f t="shared" si="23"/>
        <v>0</v>
      </c>
      <c r="AD12" s="312">
        <f t="shared" si="24"/>
        <v>0</v>
      </c>
      <c r="AE12" s="312">
        <f t="shared" si="25"/>
        <v>0</v>
      </c>
      <c r="AF12" s="312">
        <f t="shared" si="26"/>
        <v>0</v>
      </c>
      <c r="AG12" s="312">
        <f t="shared" si="27"/>
        <v>0</v>
      </c>
      <c r="AH12" s="312">
        <f t="shared" si="28"/>
        <v>0</v>
      </c>
      <c r="AI12" s="312">
        <f t="shared" si="29"/>
        <v>0</v>
      </c>
      <c r="AJ12" s="312">
        <f t="shared" si="30"/>
        <v>0</v>
      </c>
      <c r="AK12" s="312">
        <f t="shared" si="31"/>
        <v>0</v>
      </c>
      <c r="AL12" s="312">
        <f t="shared" si="32"/>
        <v>0</v>
      </c>
      <c r="AM12" s="312">
        <f t="shared" si="33"/>
        <v>0</v>
      </c>
      <c r="AN12" s="312">
        <f t="shared" si="34"/>
        <v>0</v>
      </c>
      <c r="AO12" s="312">
        <f t="shared" si="35"/>
        <v>0</v>
      </c>
      <c r="AP12" s="312">
        <f t="shared" si="36"/>
        <v>0</v>
      </c>
      <c r="AQ12" s="312">
        <f t="shared" si="37"/>
        <v>0</v>
      </c>
      <c r="AR12" s="312">
        <f t="shared" si="38"/>
        <v>0</v>
      </c>
      <c r="AS12" s="312">
        <f t="shared" si="39"/>
        <v>0</v>
      </c>
      <c r="AT12" s="312">
        <f t="shared" si="40"/>
        <v>0</v>
      </c>
      <c r="AU12" s="312">
        <f t="shared" si="41"/>
        <v>0</v>
      </c>
      <c r="AV12" s="312">
        <f t="shared" si="42"/>
        <v>0</v>
      </c>
      <c r="AW12" s="312">
        <f t="shared" si="43"/>
        <v>0</v>
      </c>
      <c r="AX12" s="312">
        <f t="shared" si="44"/>
        <v>0</v>
      </c>
      <c r="AY12" s="312">
        <f t="shared" si="45"/>
        <v>0</v>
      </c>
      <c r="AZ12" s="312">
        <f t="shared" si="46"/>
        <v>0</v>
      </c>
      <c r="BA12" s="312">
        <f t="shared" si="47"/>
        <v>0</v>
      </c>
      <c r="BB12" s="312">
        <f t="shared" si="48"/>
        <v>0</v>
      </c>
      <c r="BC12" s="312">
        <f t="shared" si="49"/>
        <v>0</v>
      </c>
      <c r="BD12" s="312">
        <f t="shared" si="50"/>
        <v>0</v>
      </c>
      <c r="BE12" s="312">
        <f t="shared" si="51"/>
        <v>0</v>
      </c>
      <c r="BF12" s="312">
        <f t="shared" si="52"/>
        <v>0</v>
      </c>
      <c r="BG12" s="312"/>
      <c r="BH12" s="312"/>
    </row>
    <row r="13" spans="1:67" ht="21.75" customHeight="1">
      <c r="A13" s="15">
        <f t="shared" si="6"/>
        <v>128</v>
      </c>
      <c r="B13" s="20">
        <v>9</v>
      </c>
      <c r="C13" s="4"/>
      <c r="D13" s="4"/>
      <c r="E13" s="19">
        <f t="shared" si="53"/>
        <v>0</v>
      </c>
      <c r="F13" s="19">
        <f t="shared" si="54"/>
        <v>0</v>
      </c>
      <c r="G13" s="312">
        <f t="shared" si="0"/>
        <v>0</v>
      </c>
      <c r="H13" s="312">
        <f t="shared" si="1"/>
        <v>0</v>
      </c>
      <c r="I13" s="138" t="e">
        <f t="shared" si="7"/>
        <v>#DIV/0!</v>
      </c>
      <c r="J13" s="138" t="e">
        <f t="shared" si="8"/>
        <v>#DIV/0!</v>
      </c>
      <c r="K13" s="312">
        <f t="shared" si="2"/>
        <v>0</v>
      </c>
      <c r="L13" s="312">
        <f t="shared" si="3"/>
        <v>0</v>
      </c>
      <c r="M13" s="312">
        <f t="shared" si="4"/>
        <v>0</v>
      </c>
      <c r="N13" s="312">
        <f t="shared" si="5"/>
        <v>0</v>
      </c>
      <c r="O13" s="312">
        <f t="shared" si="9"/>
        <v>0</v>
      </c>
      <c r="P13" s="312">
        <f t="shared" si="10"/>
        <v>0</v>
      </c>
      <c r="Q13" s="312">
        <f t="shared" si="11"/>
        <v>0</v>
      </c>
      <c r="R13" s="312">
        <f t="shared" si="12"/>
        <v>0</v>
      </c>
      <c r="S13" s="312">
        <f t="shared" si="13"/>
        <v>0</v>
      </c>
      <c r="T13" s="312">
        <f t="shared" si="14"/>
        <v>0</v>
      </c>
      <c r="U13" s="312">
        <f t="shared" si="15"/>
        <v>0</v>
      </c>
      <c r="V13" s="312">
        <f t="shared" si="16"/>
        <v>0</v>
      </c>
      <c r="W13" s="312">
        <f t="shared" si="17"/>
        <v>0</v>
      </c>
      <c r="X13" s="312">
        <f t="shared" si="18"/>
        <v>0</v>
      </c>
      <c r="Y13" s="312">
        <f t="shared" si="19"/>
        <v>0</v>
      </c>
      <c r="Z13" s="312">
        <f t="shared" si="20"/>
        <v>0</v>
      </c>
      <c r="AA13" s="312">
        <f t="shared" si="21"/>
        <v>0</v>
      </c>
      <c r="AB13" s="312">
        <f t="shared" si="22"/>
        <v>0</v>
      </c>
      <c r="AC13" s="312">
        <f t="shared" si="23"/>
        <v>0</v>
      </c>
      <c r="AD13" s="312">
        <f t="shared" si="24"/>
        <v>0</v>
      </c>
      <c r="AE13" s="312">
        <f t="shared" si="25"/>
        <v>0</v>
      </c>
      <c r="AF13" s="312">
        <f t="shared" si="26"/>
        <v>0</v>
      </c>
      <c r="AG13" s="312">
        <f t="shared" si="27"/>
        <v>0</v>
      </c>
      <c r="AH13" s="312">
        <f t="shared" si="28"/>
        <v>0</v>
      </c>
      <c r="AI13" s="312">
        <f t="shared" si="29"/>
        <v>0</v>
      </c>
      <c r="AJ13" s="312">
        <f t="shared" si="30"/>
        <v>0</v>
      </c>
      <c r="AK13" s="312">
        <f t="shared" si="31"/>
        <v>0</v>
      </c>
      <c r="AL13" s="312">
        <f t="shared" si="32"/>
        <v>0</v>
      </c>
      <c r="AM13" s="312">
        <f t="shared" si="33"/>
        <v>0</v>
      </c>
      <c r="AN13" s="312">
        <f t="shared" si="34"/>
        <v>0</v>
      </c>
      <c r="AO13" s="312">
        <f t="shared" si="35"/>
        <v>0</v>
      </c>
      <c r="AP13" s="312">
        <f t="shared" si="36"/>
        <v>0</v>
      </c>
      <c r="AQ13" s="312">
        <f t="shared" si="37"/>
        <v>0</v>
      </c>
      <c r="AR13" s="312">
        <f t="shared" si="38"/>
        <v>0</v>
      </c>
      <c r="AS13" s="312">
        <f t="shared" si="39"/>
        <v>0</v>
      </c>
      <c r="AT13" s="312">
        <f t="shared" si="40"/>
        <v>0</v>
      </c>
      <c r="AU13" s="312">
        <f t="shared" si="41"/>
        <v>0</v>
      </c>
      <c r="AV13" s="312">
        <f t="shared" si="42"/>
        <v>0</v>
      </c>
      <c r="AW13" s="312">
        <f t="shared" si="43"/>
        <v>0</v>
      </c>
      <c r="AX13" s="312">
        <f t="shared" si="44"/>
        <v>0</v>
      </c>
      <c r="AY13" s="312">
        <f t="shared" si="45"/>
        <v>0</v>
      </c>
      <c r="AZ13" s="312">
        <f t="shared" si="46"/>
        <v>0</v>
      </c>
      <c r="BA13" s="312">
        <f t="shared" si="47"/>
        <v>0</v>
      </c>
      <c r="BB13" s="312">
        <f t="shared" si="48"/>
        <v>0</v>
      </c>
      <c r="BC13" s="312">
        <f t="shared" si="49"/>
        <v>0</v>
      </c>
      <c r="BD13" s="312">
        <f t="shared" si="50"/>
        <v>0</v>
      </c>
      <c r="BE13" s="312">
        <f t="shared" si="51"/>
        <v>0</v>
      </c>
      <c r="BF13" s="312">
        <f t="shared" si="52"/>
        <v>0</v>
      </c>
      <c r="BG13" s="312"/>
      <c r="BH13" s="312"/>
    </row>
    <row r="14" spans="1:67" ht="21.75" customHeight="1">
      <c r="A14" s="15">
        <f t="shared" si="6"/>
        <v>128</v>
      </c>
      <c r="B14" s="20">
        <v>10</v>
      </c>
      <c r="C14" s="4"/>
      <c r="D14" s="4"/>
      <c r="E14" s="19">
        <f t="shared" si="53"/>
        <v>0</v>
      </c>
      <c r="F14" s="19">
        <f t="shared" si="54"/>
        <v>0</v>
      </c>
      <c r="G14" s="312">
        <f t="shared" si="0"/>
        <v>0</v>
      </c>
      <c r="H14" s="312">
        <f t="shared" si="1"/>
        <v>0</v>
      </c>
      <c r="I14" s="138" t="e">
        <f t="shared" si="7"/>
        <v>#DIV/0!</v>
      </c>
      <c r="J14" s="138" t="e">
        <f t="shared" si="8"/>
        <v>#DIV/0!</v>
      </c>
      <c r="K14" s="312">
        <f t="shared" si="2"/>
        <v>0</v>
      </c>
      <c r="L14" s="312">
        <f t="shared" si="3"/>
        <v>0</v>
      </c>
      <c r="M14" s="312">
        <f t="shared" si="4"/>
        <v>0</v>
      </c>
      <c r="N14" s="312">
        <f t="shared" si="5"/>
        <v>0</v>
      </c>
      <c r="O14" s="312">
        <f t="shared" si="9"/>
        <v>0</v>
      </c>
      <c r="P14" s="312">
        <f t="shared" si="10"/>
        <v>0</v>
      </c>
      <c r="Q14" s="312">
        <f t="shared" si="11"/>
        <v>0</v>
      </c>
      <c r="R14" s="312">
        <f t="shared" si="12"/>
        <v>0</v>
      </c>
      <c r="S14" s="312">
        <f t="shared" si="13"/>
        <v>0</v>
      </c>
      <c r="T14" s="312">
        <f t="shared" si="14"/>
        <v>0</v>
      </c>
      <c r="U14" s="312">
        <f t="shared" si="15"/>
        <v>0</v>
      </c>
      <c r="V14" s="312">
        <f t="shared" si="16"/>
        <v>0</v>
      </c>
      <c r="W14" s="312">
        <f t="shared" si="17"/>
        <v>0</v>
      </c>
      <c r="X14" s="312">
        <f t="shared" si="18"/>
        <v>0</v>
      </c>
      <c r="Y14" s="312">
        <f t="shared" si="19"/>
        <v>0</v>
      </c>
      <c r="Z14" s="312">
        <f t="shared" si="20"/>
        <v>0</v>
      </c>
      <c r="AA14" s="312">
        <f t="shared" si="21"/>
        <v>0</v>
      </c>
      <c r="AB14" s="312">
        <f t="shared" si="22"/>
        <v>0</v>
      </c>
      <c r="AC14" s="312">
        <f t="shared" si="23"/>
        <v>0</v>
      </c>
      <c r="AD14" s="312">
        <f t="shared" si="24"/>
        <v>0</v>
      </c>
      <c r="AE14" s="312">
        <f t="shared" si="25"/>
        <v>0</v>
      </c>
      <c r="AF14" s="312">
        <f t="shared" si="26"/>
        <v>0</v>
      </c>
      <c r="AG14" s="312">
        <f t="shared" si="27"/>
        <v>0</v>
      </c>
      <c r="AH14" s="312">
        <f t="shared" si="28"/>
        <v>0</v>
      </c>
      <c r="AI14" s="312">
        <f t="shared" si="29"/>
        <v>0</v>
      </c>
      <c r="AJ14" s="312">
        <f t="shared" si="30"/>
        <v>0</v>
      </c>
      <c r="AK14" s="312">
        <f t="shared" si="31"/>
        <v>0</v>
      </c>
      <c r="AL14" s="312">
        <f t="shared" si="32"/>
        <v>0</v>
      </c>
      <c r="AM14" s="312">
        <f t="shared" si="33"/>
        <v>0</v>
      </c>
      <c r="AN14" s="312">
        <f t="shared" si="34"/>
        <v>0</v>
      </c>
      <c r="AO14" s="312">
        <f t="shared" si="35"/>
        <v>0</v>
      </c>
      <c r="AP14" s="312">
        <f t="shared" si="36"/>
        <v>0</v>
      </c>
      <c r="AQ14" s="312">
        <f t="shared" si="37"/>
        <v>0</v>
      </c>
      <c r="AR14" s="312">
        <f t="shared" si="38"/>
        <v>0</v>
      </c>
      <c r="AS14" s="312">
        <f t="shared" si="39"/>
        <v>0</v>
      </c>
      <c r="AT14" s="312">
        <f t="shared" si="40"/>
        <v>0</v>
      </c>
      <c r="AU14" s="312">
        <f t="shared" si="41"/>
        <v>0</v>
      </c>
      <c r="AV14" s="312">
        <f t="shared" si="42"/>
        <v>0</v>
      </c>
      <c r="AW14" s="312">
        <f t="shared" si="43"/>
        <v>0</v>
      </c>
      <c r="AX14" s="312">
        <f t="shared" si="44"/>
        <v>0</v>
      </c>
      <c r="AY14" s="312">
        <f t="shared" si="45"/>
        <v>0</v>
      </c>
      <c r="AZ14" s="312">
        <f t="shared" si="46"/>
        <v>0</v>
      </c>
      <c r="BA14" s="312">
        <f t="shared" si="47"/>
        <v>0</v>
      </c>
      <c r="BB14" s="312">
        <f t="shared" si="48"/>
        <v>0</v>
      </c>
      <c r="BC14" s="312">
        <f t="shared" si="49"/>
        <v>0</v>
      </c>
      <c r="BD14" s="312">
        <f t="shared" si="50"/>
        <v>0</v>
      </c>
      <c r="BE14" s="312">
        <f t="shared" si="51"/>
        <v>0</v>
      </c>
      <c r="BF14" s="312">
        <f t="shared" si="52"/>
        <v>0</v>
      </c>
      <c r="BG14" s="312"/>
      <c r="BH14" s="312"/>
    </row>
    <row r="15" spans="1:67" ht="21.75" customHeight="1">
      <c r="A15" s="15">
        <f t="shared" si="6"/>
        <v>128</v>
      </c>
      <c r="B15" s="20">
        <v>11</v>
      </c>
      <c r="C15" s="4"/>
      <c r="D15" s="4"/>
      <c r="E15" s="19">
        <f t="shared" si="53"/>
        <v>0</v>
      </c>
      <c r="F15" s="19">
        <f t="shared" si="54"/>
        <v>0</v>
      </c>
      <c r="G15" s="312">
        <f t="shared" si="0"/>
        <v>0</v>
      </c>
      <c r="H15" s="312">
        <f t="shared" si="1"/>
        <v>0</v>
      </c>
      <c r="I15" s="138" t="e">
        <f t="shared" si="7"/>
        <v>#DIV/0!</v>
      </c>
      <c r="J15" s="138" t="e">
        <f t="shared" si="8"/>
        <v>#DIV/0!</v>
      </c>
      <c r="K15" s="312">
        <f t="shared" si="2"/>
        <v>0</v>
      </c>
      <c r="L15" s="312">
        <f t="shared" si="3"/>
        <v>0</v>
      </c>
      <c r="M15" s="312">
        <f t="shared" si="4"/>
        <v>0</v>
      </c>
      <c r="N15" s="312">
        <f t="shared" si="5"/>
        <v>0</v>
      </c>
      <c r="O15" s="312">
        <f t="shared" si="9"/>
        <v>0</v>
      </c>
      <c r="P15" s="312">
        <f t="shared" si="10"/>
        <v>0</v>
      </c>
      <c r="Q15" s="312">
        <f t="shared" si="11"/>
        <v>0</v>
      </c>
      <c r="R15" s="312">
        <f t="shared" si="12"/>
        <v>0</v>
      </c>
      <c r="S15" s="312">
        <f t="shared" si="13"/>
        <v>0</v>
      </c>
      <c r="T15" s="312">
        <f t="shared" si="14"/>
        <v>0</v>
      </c>
      <c r="U15" s="312">
        <f t="shared" si="15"/>
        <v>0</v>
      </c>
      <c r="V15" s="312">
        <f t="shared" si="16"/>
        <v>0</v>
      </c>
      <c r="W15" s="312">
        <f t="shared" si="17"/>
        <v>0</v>
      </c>
      <c r="X15" s="312">
        <f t="shared" si="18"/>
        <v>0</v>
      </c>
      <c r="Y15" s="312">
        <f t="shared" si="19"/>
        <v>0</v>
      </c>
      <c r="Z15" s="312">
        <f t="shared" si="20"/>
        <v>0</v>
      </c>
      <c r="AA15" s="312">
        <f t="shared" si="21"/>
        <v>0</v>
      </c>
      <c r="AB15" s="312">
        <f t="shared" si="22"/>
        <v>0</v>
      </c>
      <c r="AC15" s="312">
        <f t="shared" si="23"/>
        <v>0</v>
      </c>
      <c r="AD15" s="312">
        <f t="shared" si="24"/>
        <v>0</v>
      </c>
      <c r="AE15" s="312">
        <f t="shared" si="25"/>
        <v>0</v>
      </c>
      <c r="AF15" s="312">
        <f t="shared" si="26"/>
        <v>0</v>
      </c>
      <c r="AG15" s="312">
        <f t="shared" si="27"/>
        <v>0</v>
      </c>
      <c r="AH15" s="312">
        <f t="shared" si="28"/>
        <v>0</v>
      </c>
      <c r="AI15" s="312">
        <f t="shared" si="29"/>
        <v>0</v>
      </c>
      <c r="AJ15" s="312">
        <f t="shared" si="30"/>
        <v>0</v>
      </c>
      <c r="AK15" s="312">
        <f t="shared" si="31"/>
        <v>0</v>
      </c>
      <c r="AL15" s="312">
        <f t="shared" si="32"/>
        <v>0</v>
      </c>
      <c r="AM15" s="312">
        <f t="shared" si="33"/>
        <v>0</v>
      </c>
      <c r="AN15" s="312">
        <f t="shared" si="34"/>
        <v>0</v>
      </c>
      <c r="AO15" s="312">
        <f t="shared" si="35"/>
        <v>0</v>
      </c>
      <c r="AP15" s="312">
        <f t="shared" si="36"/>
        <v>0</v>
      </c>
      <c r="AQ15" s="312">
        <f t="shared" si="37"/>
        <v>0</v>
      </c>
      <c r="AR15" s="312">
        <f t="shared" si="38"/>
        <v>0</v>
      </c>
      <c r="AS15" s="312">
        <f t="shared" si="39"/>
        <v>0</v>
      </c>
      <c r="AT15" s="312">
        <f t="shared" si="40"/>
        <v>0</v>
      </c>
      <c r="AU15" s="312">
        <f t="shared" si="41"/>
        <v>0</v>
      </c>
      <c r="AV15" s="312">
        <f t="shared" si="42"/>
        <v>0</v>
      </c>
      <c r="AW15" s="312">
        <f t="shared" si="43"/>
        <v>0</v>
      </c>
      <c r="AX15" s="312">
        <f t="shared" si="44"/>
        <v>0</v>
      </c>
      <c r="AY15" s="312">
        <f t="shared" si="45"/>
        <v>0</v>
      </c>
      <c r="AZ15" s="312">
        <f t="shared" si="46"/>
        <v>0</v>
      </c>
      <c r="BA15" s="312">
        <f t="shared" si="47"/>
        <v>0</v>
      </c>
      <c r="BB15" s="312">
        <f t="shared" si="48"/>
        <v>0</v>
      </c>
      <c r="BC15" s="312">
        <f t="shared" si="49"/>
        <v>0</v>
      </c>
      <c r="BD15" s="312">
        <f t="shared" si="50"/>
        <v>0</v>
      </c>
      <c r="BE15" s="312">
        <f t="shared" si="51"/>
        <v>0</v>
      </c>
      <c r="BF15" s="312">
        <f t="shared" si="52"/>
        <v>0</v>
      </c>
      <c r="BG15" s="312"/>
      <c r="BH15" s="312"/>
    </row>
    <row r="16" spans="1:67" ht="21.75" customHeight="1">
      <c r="A16" s="15">
        <f t="shared" si="6"/>
        <v>128</v>
      </c>
      <c r="B16" s="16" t="s">
        <v>41</v>
      </c>
      <c r="C16" s="136">
        <f t="shared" ref="C16:H16" si="55">SUM(C8:C15)</f>
        <v>0</v>
      </c>
      <c r="D16" s="136">
        <f t="shared" si="55"/>
        <v>0</v>
      </c>
      <c r="E16" s="227">
        <f t="shared" si="55"/>
        <v>0</v>
      </c>
      <c r="F16" s="227">
        <f t="shared" si="55"/>
        <v>0</v>
      </c>
      <c r="G16" s="136">
        <f t="shared" si="55"/>
        <v>0</v>
      </c>
      <c r="H16" s="136">
        <f t="shared" si="55"/>
        <v>0</v>
      </c>
      <c r="I16" s="138" t="e">
        <f t="shared" si="7"/>
        <v>#DIV/0!</v>
      </c>
      <c r="J16" s="138" t="e">
        <f t="shared" si="8"/>
        <v>#DIV/0!</v>
      </c>
      <c r="K16" s="17">
        <f>SUM(K8:K15)</f>
        <v>0</v>
      </c>
      <c r="L16" s="17">
        <f t="shared" ref="L16:BF16" si="56">SUM(L8:L15)</f>
        <v>0</v>
      </c>
      <c r="M16" s="17">
        <f t="shared" si="56"/>
        <v>0</v>
      </c>
      <c r="N16" s="17">
        <f t="shared" si="56"/>
        <v>0</v>
      </c>
      <c r="O16" s="17">
        <f t="shared" si="56"/>
        <v>0</v>
      </c>
      <c r="P16" s="17">
        <f t="shared" si="56"/>
        <v>0</v>
      </c>
      <c r="Q16" s="17">
        <f t="shared" si="56"/>
        <v>0</v>
      </c>
      <c r="R16" s="17">
        <f t="shared" si="56"/>
        <v>0</v>
      </c>
      <c r="S16" s="17">
        <f t="shared" si="56"/>
        <v>0</v>
      </c>
      <c r="T16" s="17">
        <f t="shared" si="56"/>
        <v>0</v>
      </c>
      <c r="U16" s="17">
        <f t="shared" si="56"/>
        <v>0</v>
      </c>
      <c r="V16" s="17">
        <f t="shared" si="56"/>
        <v>0</v>
      </c>
      <c r="W16" s="17">
        <f t="shared" si="56"/>
        <v>0</v>
      </c>
      <c r="X16" s="17">
        <f t="shared" si="56"/>
        <v>0</v>
      </c>
      <c r="Y16" s="17">
        <f t="shared" si="56"/>
        <v>0</v>
      </c>
      <c r="Z16" s="17">
        <f t="shared" si="56"/>
        <v>0</v>
      </c>
      <c r="AA16" s="17">
        <f t="shared" si="56"/>
        <v>0</v>
      </c>
      <c r="AB16" s="17">
        <f t="shared" si="56"/>
        <v>0</v>
      </c>
      <c r="AC16" s="17">
        <f t="shared" si="56"/>
        <v>0</v>
      </c>
      <c r="AD16" s="17">
        <f t="shared" si="56"/>
        <v>0</v>
      </c>
      <c r="AE16" s="17">
        <f t="shared" si="56"/>
        <v>0</v>
      </c>
      <c r="AF16" s="17">
        <f t="shared" si="56"/>
        <v>0</v>
      </c>
      <c r="AG16" s="17">
        <f t="shared" si="56"/>
        <v>0</v>
      </c>
      <c r="AH16" s="17">
        <f t="shared" si="56"/>
        <v>0</v>
      </c>
      <c r="AI16" s="17">
        <f t="shared" si="56"/>
        <v>0</v>
      </c>
      <c r="AJ16" s="17">
        <f t="shared" si="56"/>
        <v>0</v>
      </c>
      <c r="AK16" s="17">
        <f t="shared" si="56"/>
        <v>0</v>
      </c>
      <c r="AL16" s="17">
        <f t="shared" si="56"/>
        <v>0</v>
      </c>
      <c r="AM16" s="17">
        <f t="shared" si="56"/>
        <v>0</v>
      </c>
      <c r="AN16" s="17">
        <f t="shared" si="56"/>
        <v>0</v>
      </c>
      <c r="AO16" s="17">
        <f t="shared" si="56"/>
        <v>0</v>
      </c>
      <c r="AP16" s="17">
        <f t="shared" si="56"/>
        <v>0</v>
      </c>
      <c r="AQ16" s="17">
        <f t="shared" si="56"/>
        <v>0</v>
      </c>
      <c r="AR16" s="17">
        <f t="shared" si="56"/>
        <v>0</v>
      </c>
      <c r="AS16" s="17">
        <f t="shared" si="56"/>
        <v>0</v>
      </c>
      <c r="AT16" s="17">
        <f t="shared" si="56"/>
        <v>0</v>
      </c>
      <c r="AU16" s="17">
        <f t="shared" si="56"/>
        <v>0</v>
      </c>
      <c r="AV16" s="17">
        <f t="shared" si="56"/>
        <v>0</v>
      </c>
      <c r="AW16" s="17">
        <f t="shared" si="56"/>
        <v>0</v>
      </c>
      <c r="AX16" s="17">
        <f t="shared" si="56"/>
        <v>0</v>
      </c>
      <c r="AY16" s="17">
        <f t="shared" si="56"/>
        <v>0</v>
      </c>
      <c r="AZ16" s="17">
        <f t="shared" si="56"/>
        <v>0</v>
      </c>
      <c r="BA16" s="17">
        <f t="shared" si="56"/>
        <v>0</v>
      </c>
      <c r="BB16" s="17">
        <f t="shared" si="56"/>
        <v>0</v>
      </c>
      <c r="BC16" s="17">
        <f t="shared" si="56"/>
        <v>0</v>
      </c>
      <c r="BD16" s="17">
        <f t="shared" si="56"/>
        <v>0</v>
      </c>
      <c r="BE16" s="17">
        <f t="shared" si="56"/>
        <v>0</v>
      </c>
      <c r="BF16" s="17">
        <f t="shared" si="56"/>
        <v>0</v>
      </c>
      <c r="BG16" s="17"/>
      <c r="BH16" s="17"/>
      <c r="BI16" s="152"/>
    </row>
    <row r="17" spans="1:61" ht="21.75" customHeight="1">
      <c r="A17" s="15">
        <f t="shared" si="6"/>
        <v>128</v>
      </c>
      <c r="B17" s="267" t="s">
        <v>926</v>
      </c>
      <c r="C17" s="268">
        <f>C16+D16</f>
        <v>0</v>
      </c>
      <c r="F17" s="231"/>
      <c r="I17" s="226" t="s">
        <v>48</v>
      </c>
      <c r="J17" s="226"/>
      <c r="K17" s="153">
        <f>K16</f>
        <v>0</v>
      </c>
      <c r="L17" s="153">
        <f>L16</f>
        <v>0</v>
      </c>
      <c r="M17" s="153">
        <f>M16*2</f>
        <v>0</v>
      </c>
      <c r="N17" s="153">
        <f>N16*2</f>
        <v>0</v>
      </c>
      <c r="O17" s="153">
        <f>O16*3</f>
        <v>0</v>
      </c>
      <c r="P17" s="153">
        <f>P16*3</f>
        <v>0</v>
      </c>
      <c r="Q17" s="153">
        <f>Q16*4</f>
        <v>0</v>
      </c>
      <c r="R17" s="153">
        <f>R16*4</f>
        <v>0</v>
      </c>
      <c r="S17" s="153">
        <f>S16*5</f>
        <v>0</v>
      </c>
      <c r="T17" s="153">
        <f>T16*5</f>
        <v>0</v>
      </c>
      <c r="U17" s="153">
        <f>U16*6</f>
        <v>0</v>
      </c>
      <c r="V17" s="153">
        <f>V16*6</f>
        <v>0</v>
      </c>
      <c r="W17" s="153">
        <f>W16*7</f>
        <v>0</v>
      </c>
      <c r="X17" s="153">
        <f>X16*7</f>
        <v>0</v>
      </c>
      <c r="Y17" s="153">
        <f>Y16*8</f>
        <v>0</v>
      </c>
      <c r="Z17" s="153">
        <f>Z16*8</f>
        <v>0</v>
      </c>
      <c r="AA17" s="153">
        <f>AA16*9</f>
        <v>0</v>
      </c>
      <c r="AB17" s="153">
        <f>AB16*9</f>
        <v>0</v>
      </c>
      <c r="AC17" s="153">
        <f>AC16*10</f>
        <v>0</v>
      </c>
      <c r="AD17" s="153">
        <f>AD16*10</f>
        <v>0</v>
      </c>
      <c r="AE17" s="153">
        <f>AE16*11</f>
        <v>0</v>
      </c>
      <c r="AF17" s="153">
        <f>AF16*11</f>
        <v>0</v>
      </c>
      <c r="AG17" s="153">
        <f>AG16*12</f>
        <v>0</v>
      </c>
      <c r="AH17" s="153">
        <f>AH16*12</f>
        <v>0</v>
      </c>
      <c r="AI17" s="153">
        <f>AI16*13</f>
        <v>0</v>
      </c>
      <c r="AJ17" s="153">
        <f>AJ16*13</f>
        <v>0</v>
      </c>
      <c r="AK17" s="153">
        <f>AK16*14</f>
        <v>0</v>
      </c>
      <c r="AL17" s="153">
        <f>AL16*14</f>
        <v>0</v>
      </c>
      <c r="AM17" s="153">
        <f>AM16*15</f>
        <v>0</v>
      </c>
      <c r="AN17" s="153">
        <f>AN16*15</f>
        <v>0</v>
      </c>
      <c r="AO17" s="153">
        <f>AO16*16</f>
        <v>0</v>
      </c>
      <c r="AP17" s="153">
        <f>AP16*16</f>
        <v>0</v>
      </c>
      <c r="AQ17" s="153">
        <f>AQ16*17</f>
        <v>0</v>
      </c>
      <c r="AR17" s="153">
        <f>AR16*17</f>
        <v>0</v>
      </c>
      <c r="AS17" s="153">
        <f>AS16*18</f>
        <v>0</v>
      </c>
      <c r="AT17" s="153">
        <f>AT16*18</f>
        <v>0</v>
      </c>
      <c r="AU17" s="153">
        <f>AU16*19</f>
        <v>0</v>
      </c>
      <c r="AV17" s="153">
        <f>AV16*19</f>
        <v>0</v>
      </c>
      <c r="AW17" s="153">
        <f>AW16*20</f>
        <v>0</v>
      </c>
      <c r="AX17" s="153">
        <f>AX16*20</f>
        <v>0</v>
      </c>
      <c r="AY17" s="153">
        <f>AY16*21</f>
        <v>0</v>
      </c>
      <c r="AZ17" s="153">
        <f>AZ16*21</f>
        <v>0</v>
      </c>
      <c r="BA17" s="153">
        <f>BA16*22</f>
        <v>0</v>
      </c>
      <c r="BB17" s="153">
        <f>BB16*22</f>
        <v>0</v>
      </c>
      <c r="BC17" s="153">
        <f>BC16*23</f>
        <v>0</v>
      </c>
      <c r="BD17" s="153">
        <f>BD16*23</f>
        <v>0</v>
      </c>
      <c r="BE17" s="153">
        <f>BE16*24</f>
        <v>0</v>
      </c>
      <c r="BF17" s="153">
        <f>BF16*24</f>
        <v>0</v>
      </c>
      <c r="BG17" s="153"/>
      <c r="BH17" s="153"/>
      <c r="BI17" s="154">
        <f>SUM(K17:BH17)</f>
        <v>0</v>
      </c>
    </row>
    <row r="18" spans="1:61" ht="21.75" customHeight="1">
      <c r="A18" s="15">
        <f t="shared" si="6"/>
        <v>128</v>
      </c>
      <c r="B18" s="18" t="str">
        <f>IF($BI$18='2_4_кл'!F32+'2_4_кл'!H32, "пройдена сверка лист 1 и 2+3", "требуется проверка!")</f>
        <v>пройдена сверка лист 1 и 2+3</v>
      </c>
      <c r="C18" s="18"/>
      <c r="E18" s="225">
        <f>E8</f>
        <v>0</v>
      </c>
      <c r="F18" s="225">
        <f>F8</f>
        <v>0</v>
      </c>
      <c r="I18" s="223" t="s">
        <v>166</v>
      </c>
      <c r="J18" s="224"/>
      <c r="K18" s="155">
        <f>K8</f>
        <v>0</v>
      </c>
      <c r="L18" s="155">
        <f>L8</f>
        <v>0</v>
      </c>
      <c r="M18" s="155">
        <f>M8*2</f>
        <v>0</v>
      </c>
      <c r="N18" s="155">
        <f>N8*2</f>
        <v>0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4">
        <f>SUM(K18:BH18)</f>
        <v>0</v>
      </c>
    </row>
    <row r="19" spans="1:61" ht="21.75" customHeight="1">
      <c r="A19" s="15">
        <f t="shared" si="6"/>
        <v>128</v>
      </c>
      <c r="B19" s="18" t="str">
        <f>IF($BI$19='3_5-9_кл'!F51+'3_5-9_кл'!H51, "пройдена сверка лист 1 и 2+3", "требуется проверка!")</f>
        <v>пройдена сверка лист 1 и 2+3</v>
      </c>
      <c r="C19" s="24"/>
      <c r="E19" s="230">
        <f>SUM(E9:E13)</f>
        <v>0</v>
      </c>
      <c r="F19" s="230">
        <f>SUM(F9:F13)</f>
        <v>0</v>
      </c>
      <c r="I19" s="228" t="s">
        <v>167</v>
      </c>
      <c r="J19" s="229"/>
      <c r="K19" s="155">
        <f>SUM(K9:K13)</f>
        <v>0</v>
      </c>
      <c r="L19" s="155">
        <f>SUM(L9:L13)</f>
        <v>0</v>
      </c>
      <c r="M19" s="155">
        <f>SUM(M9:M13)*2</f>
        <v>0</v>
      </c>
      <c r="N19" s="155">
        <f>SUM(N9:N13)*2</f>
        <v>0</v>
      </c>
      <c r="O19" s="155">
        <f>SUM(O9:O13)*3</f>
        <v>0</v>
      </c>
      <c r="P19" s="155">
        <f>SUM(P9:P13)*3</f>
        <v>0</v>
      </c>
      <c r="Q19" s="155">
        <f>SUM(Q9:Q13)*4</f>
        <v>0</v>
      </c>
      <c r="R19" s="155">
        <f>SUM(R9:R13)*4</f>
        <v>0</v>
      </c>
      <c r="S19" s="155">
        <f>SUM(S9:S13)*5</f>
        <v>0</v>
      </c>
      <c r="T19" s="155">
        <f>SUM(T9:T13)*5</f>
        <v>0</v>
      </c>
      <c r="U19" s="155">
        <f>SUM(U9:U13)*6</f>
        <v>0</v>
      </c>
      <c r="V19" s="155">
        <f>SUM(V9:V13)*6</f>
        <v>0</v>
      </c>
      <c r="W19" s="155">
        <f>SUM(W9:W13)*7</f>
        <v>0</v>
      </c>
      <c r="X19" s="155">
        <f>SUM(X9:X13)*7</f>
        <v>0</v>
      </c>
      <c r="Y19" s="155">
        <f>SUM(Y9:Y13)*8</f>
        <v>0</v>
      </c>
      <c r="Z19" s="155">
        <f>SUM(Z9:Z13)*8</f>
        <v>0</v>
      </c>
      <c r="AA19" s="155">
        <f>SUM(AA9:AA13)*9</f>
        <v>0</v>
      </c>
      <c r="AB19" s="155">
        <f>SUM(AB9:AB13)*9</f>
        <v>0</v>
      </c>
      <c r="AC19" s="155">
        <f>SUM(AC9:AC13)*10</f>
        <v>0</v>
      </c>
      <c r="AD19" s="155">
        <f>SUM(AD9:AD13)*10</f>
        <v>0</v>
      </c>
      <c r="AE19" s="155">
        <f>SUM(AE9:AE13)*11</f>
        <v>0</v>
      </c>
      <c r="AF19" s="155">
        <f>SUM(AF9:AF13)*11</f>
        <v>0</v>
      </c>
      <c r="AG19" s="155">
        <f>SUM(AG9:AG13)*12</f>
        <v>0</v>
      </c>
      <c r="AH19" s="155">
        <f>SUM(AH9:AH13)*12</f>
        <v>0</v>
      </c>
      <c r="AI19" s="155">
        <f>SUM(AI9:AI13)*13</f>
        <v>0</v>
      </c>
      <c r="AJ19" s="155">
        <f>SUM(AJ9:AJ13)*13</f>
        <v>0</v>
      </c>
      <c r="AK19" s="155">
        <f>SUM(AK9:AK13)*14</f>
        <v>0</v>
      </c>
      <c r="AL19" s="155">
        <f>SUM(AL9:AL13)*14</f>
        <v>0</v>
      </c>
      <c r="AM19" s="155">
        <f>SUM(AM9:AM13)*15</f>
        <v>0</v>
      </c>
      <c r="AN19" s="155">
        <f>SUM(AN9:AN13)*15</f>
        <v>0</v>
      </c>
      <c r="AO19" s="155">
        <f>SUM(AO9:AO13)*16</f>
        <v>0</v>
      </c>
      <c r="AP19" s="155">
        <f>SUM(AP9:AP13)*16</f>
        <v>0</v>
      </c>
      <c r="AQ19" s="155">
        <f>SUM(AQ9:AQ13)*17</f>
        <v>0</v>
      </c>
      <c r="AR19" s="155">
        <f>SUM(AR9:AR13)*17</f>
        <v>0</v>
      </c>
      <c r="AS19" s="155">
        <f>SUM(AS9:AS13)*18</f>
        <v>0</v>
      </c>
      <c r="AT19" s="155">
        <f>SUM(AT9:AT13)*18</f>
        <v>0</v>
      </c>
      <c r="AU19" s="155">
        <f>SUM(AU9:AU13)*19</f>
        <v>0</v>
      </c>
      <c r="AV19" s="155">
        <f>SUM(AV9:AV13)*19</f>
        <v>0</v>
      </c>
      <c r="AW19" s="155">
        <f>SUM(AW9:AW13)*20</f>
        <v>0</v>
      </c>
      <c r="AX19" s="155">
        <f>SUM(AX9:AX13)*20</f>
        <v>0</v>
      </c>
      <c r="AY19" s="155">
        <f>SUM(AY9:AY13)*21</f>
        <v>0</v>
      </c>
      <c r="AZ19" s="155">
        <f>SUM(AZ9:AZ13)*21</f>
        <v>0</v>
      </c>
      <c r="BA19" s="155">
        <f>SUM(BA9:BA13)*22</f>
        <v>0</v>
      </c>
      <c r="BB19" s="155">
        <f>SUM(BB9:BB13)*22</f>
        <v>0</v>
      </c>
      <c r="BC19" s="155">
        <f>SUM(BC9:BC13)*23</f>
        <v>0</v>
      </c>
      <c r="BD19" s="155">
        <f>SUM(BD9:BD13)*23</f>
        <v>0</v>
      </c>
      <c r="BE19" s="155">
        <f>SUM(BE9:BE13)*24</f>
        <v>0</v>
      </c>
      <c r="BF19" s="155">
        <f>SUM(BF9:BF13)*24</f>
        <v>0</v>
      </c>
      <c r="BG19" s="155"/>
      <c r="BH19" s="155"/>
      <c r="BI19" s="154">
        <f>SUM(K19:BH19)</f>
        <v>0</v>
      </c>
    </row>
    <row r="20" spans="1:61" ht="21.75" customHeight="1">
      <c r="A20" s="15">
        <f t="shared" si="6"/>
        <v>128</v>
      </c>
      <c r="B20" s="18" t="str">
        <f>IF($BI$20='3_10-11_кл'!F51+'3_10-11_кл'!H51, "пройдена сверка лист 1 и 2+3", "требуется проверка!")</f>
        <v>пройдена сверка лист 1 и 2+3</v>
      </c>
      <c r="C20" s="24"/>
      <c r="E20" s="225">
        <f>SUM(E14:E15)</f>
        <v>0</v>
      </c>
      <c r="F20" s="225">
        <f>SUM(F14:F15)</f>
        <v>0</v>
      </c>
      <c r="I20" s="223" t="s">
        <v>168</v>
      </c>
      <c r="J20" s="224"/>
      <c r="K20" s="155">
        <f>SUM(K14:K15)</f>
        <v>0</v>
      </c>
      <c r="L20" s="155">
        <f>SUM(L14:L15)</f>
        <v>0</v>
      </c>
      <c r="M20" s="155">
        <f>SUM(M14:M15)*2</f>
        <v>0</v>
      </c>
      <c r="N20" s="155">
        <f>SUM(N14:N15)*2</f>
        <v>0</v>
      </c>
      <c r="O20" s="155">
        <f>SUM(O14:O15)*3</f>
        <v>0</v>
      </c>
      <c r="P20" s="155">
        <f>SUM(P14:P15)*3</f>
        <v>0</v>
      </c>
      <c r="Q20" s="155">
        <f>SUM(Q14:Q15)*4</f>
        <v>0</v>
      </c>
      <c r="R20" s="155">
        <f>SUM(R14:R15)*4</f>
        <v>0</v>
      </c>
      <c r="S20" s="155">
        <f>SUM(S14:S15)*5</f>
        <v>0</v>
      </c>
      <c r="T20" s="155">
        <f>SUM(T14:T15)*5</f>
        <v>0</v>
      </c>
      <c r="U20" s="155">
        <f>SUM(U14:U15)*6</f>
        <v>0</v>
      </c>
      <c r="V20" s="155">
        <f>SUM(V14:V15)*6</f>
        <v>0</v>
      </c>
      <c r="W20" s="155">
        <f>SUM(W14:W15)*7</f>
        <v>0</v>
      </c>
      <c r="X20" s="155">
        <f>SUM(X14:X15)*7</f>
        <v>0</v>
      </c>
      <c r="Y20" s="155">
        <f>SUM(Y14:Y15)*8</f>
        <v>0</v>
      </c>
      <c r="Z20" s="155">
        <f>SUM(Z14:Z15)*8</f>
        <v>0</v>
      </c>
      <c r="AA20" s="155">
        <f>SUM(AA14:AA15)*9</f>
        <v>0</v>
      </c>
      <c r="AB20" s="155">
        <f>SUM(AB14:AB15)*9</f>
        <v>0</v>
      </c>
      <c r="AC20" s="155">
        <f>SUM(AC14:AC15)*10</f>
        <v>0</v>
      </c>
      <c r="AD20" s="155">
        <f>SUM(AD14:AD15)*10</f>
        <v>0</v>
      </c>
      <c r="AE20" s="155">
        <f>SUM(AE14:AE15)*11</f>
        <v>0</v>
      </c>
      <c r="AF20" s="155">
        <f>SUM(AF14:AF15)*11</f>
        <v>0</v>
      </c>
      <c r="AG20" s="155">
        <f>SUM(AG14:AG15)*12</f>
        <v>0</v>
      </c>
      <c r="AH20" s="155">
        <f>SUM(AH14:AH15)*12</f>
        <v>0</v>
      </c>
      <c r="AI20" s="155">
        <f>SUM(AI14:AI15)*13</f>
        <v>0</v>
      </c>
      <c r="AJ20" s="155">
        <f>SUM(AJ14:AJ15)*13</f>
        <v>0</v>
      </c>
      <c r="AK20" s="155">
        <f>SUM(AK14:AK15)*14</f>
        <v>0</v>
      </c>
      <c r="AL20" s="155">
        <f>SUM(AL14:AL15)*14</f>
        <v>0</v>
      </c>
      <c r="AM20" s="155">
        <f>SUM(AM14:AM15)*15</f>
        <v>0</v>
      </c>
      <c r="AN20" s="155">
        <f>SUM(AN14:AN15)*15</f>
        <v>0</v>
      </c>
      <c r="AO20" s="155">
        <f>SUM(AO14:AO15)*16</f>
        <v>0</v>
      </c>
      <c r="AP20" s="155">
        <f>SUM(AP14:AP15)*16</f>
        <v>0</v>
      </c>
      <c r="AQ20" s="155">
        <f>SUM(AQ14:AQ15)*17</f>
        <v>0</v>
      </c>
      <c r="AR20" s="155">
        <f>SUM(AR14:AR15)*17</f>
        <v>0</v>
      </c>
      <c r="AS20" s="155">
        <f>SUM(AS14:AS15)*18</f>
        <v>0</v>
      </c>
      <c r="AT20" s="155">
        <f>SUM(AT14:AT15)*18</f>
        <v>0</v>
      </c>
      <c r="AU20" s="155">
        <f>SUM(AU14:AU15)*19</f>
        <v>0</v>
      </c>
      <c r="AV20" s="155">
        <f>SUM(AV14:AV15)*19</f>
        <v>0</v>
      </c>
      <c r="AW20" s="155">
        <f>SUM(AW14:AW15)*20</f>
        <v>0</v>
      </c>
      <c r="AX20" s="155">
        <f>SUM(AX14:AX15)*20</f>
        <v>0</v>
      </c>
      <c r="AY20" s="155">
        <f>SUM(AY14:AY15)*21</f>
        <v>0</v>
      </c>
      <c r="AZ20" s="155">
        <f>SUM(AZ14:AZ15)*21</f>
        <v>0</v>
      </c>
      <c r="BA20" s="155">
        <f>SUM(BA14:BA15)*22</f>
        <v>0</v>
      </c>
      <c r="BB20" s="155">
        <f>SUM(BB14:BB15)*22</f>
        <v>0</v>
      </c>
      <c r="BC20" s="155">
        <f>SUM(BC14:BC15)*23</f>
        <v>0</v>
      </c>
      <c r="BD20" s="155">
        <f>SUM(BD14:BD15)*23</f>
        <v>0</v>
      </c>
      <c r="BE20" s="155">
        <f>SUM(BE14:BE15)*24</f>
        <v>0</v>
      </c>
      <c r="BF20" s="155">
        <f>SUM(BF14:BF15)*24</f>
        <v>0</v>
      </c>
      <c r="BG20" s="155"/>
      <c r="BH20" s="155"/>
      <c r="BI20" s="154">
        <f>SUM(K20:BH20)</f>
        <v>0</v>
      </c>
    </row>
    <row r="21" spans="1:61" ht="15.6">
      <c r="A21" s="304"/>
      <c r="B21" s="24"/>
      <c r="C21" s="24"/>
      <c r="D21" s="24"/>
      <c r="E21" s="24"/>
      <c r="F21" s="24"/>
    </row>
    <row r="22" spans="1:61" ht="15.6">
      <c r="A22" s="304"/>
      <c r="B22" s="24"/>
      <c r="C22" s="24"/>
      <c r="D22" s="24"/>
      <c r="E22" s="24"/>
      <c r="F22" s="24"/>
    </row>
    <row r="23" spans="1:61" ht="15.6">
      <c r="A23" s="304"/>
      <c r="B23" s="24"/>
      <c r="C23" s="24"/>
      <c r="D23" s="24"/>
      <c r="E23" s="24"/>
      <c r="F23" s="24"/>
    </row>
    <row r="25" spans="1:61" ht="18" customHeight="1">
      <c r="B25" s="305" t="s">
        <v>126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6"/>
    </row>
    <row r="27" spans="1:61" ht="37.5" customHeight="1">
      <c r="B27" s="307" t="s">
        <v>115</v>
      </c>
      <c r="C27" s="307"/>
      <c r="D27" s="308"/>
      <c r="E27" s="308"/>
      <c r="F27" s="308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X27" s="36" t="s">
        <v>667</v>
      </c>
    </row>
    <row r="28" spans="1:61" ht="37.5" customHeight="1">
      <c r="B28" s="307" t="s">
        <v>116</v>
      </c>
      <c r="C28" s="307"/>
      <c r="D28" s="308"/>
      <c r="E28" s="308"/>
      <c r="F28" s="308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X28" s="36" t="s">
        <v>667</v>
      </c>
    </row>
    <row r="29" spans="1:61">
      <c r="B29" s="309"/>
      <c r="C29" s="309"/>
    </row>
  </sheetData>
  <sheetProtection password="CA9D" sheet="1" formatCells="0" formatColumns="0" formatRows="0"/>
  <mergeCells count="30">
    <mergeCell ref="E6:F6"/>
    <mergeCell ref="G6:H6"/>
    <mergeCell ref="I6:J6"/>
    <mergeCell ref="G28:V28"/>
    <mergeCell ref="M6:N6"/>
    <mergeCell ref="O6:P6"/>
    <mergeCell ref="Q6:R6"/>
    <mergeCell ref="S6:T6"/>
    <mergeCell ref="U6:V6"/>
    <mergeCell ref="AQ6:AR6"/>
    <mergeCell ref="AC6:AD6"/>
    <mergeCell ref="AE6:AF6"/>
    <mergeCell ref="AG6:AH6"/>
    <mergeCell ref="G27:V27"/>
    <mergeCell ref="BC6:BD6"/>
    <mergeCell ref="BE6:BF6"/>
    <mergeCell ref="BG6:BH6"/>
    <mergeCell ref="K6:L6"/>
    <mergeCell ref="AU6:AV6"/>
    <mergeCell ref="AW6:AX6"/>
    <mergeCell ref="AY6:AZ6"/>
    <mergeCell ref="BA6:BB6"/>
    <mergeCell ref="Y6:Z6"/>
    <mergeCell ref="AA6:AB6"/>
    <mergeCell ref="AS6:AT6"/>
    <mergeCell ref="AI6:AJ6"/>
    <mergeCell ref="AK6:AL6"/>
    <mergeCell ref="AM6:AN6"/>
    <mergeCell ref="AO6:AP6"/>
    <mergeCell ref="W6:X6"/>
  </mergeCells>
  <phoneticPr fontId="64" type="noConversion"/>
  <conditionalFormatting sqref="B18:C23">
    <cfRule type="containsText" dxfId="30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M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workbookViewId="0">
      <selection activeCell="K17" sqref="K17"/>
    </sheetView>
  </sheetViews>
  <sheetFormatPr defaultColWidth="9.109375" defaultRowHeight="14.4"/>
  <cols>
    <col min="1" max="1" width="10" style="11" bestFit="1" customWidth="1"/>
    <col min="2" max="2" width="15.33203125" style="11" customWidth="1"/>
    <col min="3" max="3" width="10" style="11" customWidth="1"/>
    <col min="4" max="4" width="20.44140625" style="11" customWidth="1"/>
    <col min="5" max="5" width="19.6640625" style="11" customWidth="1"/>
    <col min="6" max="6" width="15.6640625" style="11" customWidth="1"/>
    <col min="7" max="7" width="11.109375" style="11" customWidth="1"/>
    <col min="8" max="8" width="8.88671875" style="11" customWidth="1"/>
    <col min="9" max="9" width="10.6640625" style="11" bestFit="1" customWidth="1"/>
    <col min="10" max="10" width="16.44140625" style="11" customWidth="1"/>
    <col min="11" max="11" width="13.44140625" style="11" customWidth="1"/>
    <col min="12" max="12" width="15.44140625" style="11" customWidth="1"/>
    <col min="13" max="18" width="13.44140625" style="11" customWidth="1"/>
    <col min="19" max="19" width="11.109375" style="11" bestFit="1" customWidth="1"/>
    <col min="20" max="20" width="9.88671875" style="11" bestFit="1" customWidth="1"/>
    <col min="21" max="21" width="10.33203125" style="11" customWidth="1"/>
    <col min="22" max="16384" width="9.109375" style="11"/>
  </cols>
  <sheetData>
    <row r="1" spans="1:26" s="22" customFormat="1" ht="31.5" customHeight="1">
      <c r="A1" s="7" t="s">
        <v>61</v>
      </c>
      <c r="B1" s="164">
        <f>'1'!$B$1</f>
        <v>128</v>
      </c>
      <c r="C1" s="103"/>
      <c r="D1" s="103"/>
      <c r="E1" s="103"/>
      <c r="F1" s="102" t="str">
        <f>VLOOKUP(B1,msu,2,0)</f>
        <v>Оленинский муниципальный округ</v>
      </c>
      <c r="G1" s="8"/>
      <c r="H1" s="8"/>
      <c r="I1" s="8"/>
      <c r="J1" s="9"/>
      <c r="K1" s="9"/>
      <c r="L1" s="139" t="str">
        <f>'1'!$M$1</f>
        <v>школьный этап</v>
      </c>
      <c r="M1" s="101"/>
      <c r="N1" s="101"/>
      <c r="O1" s="101"/>
      <c r="P1" s="101"/>
      <c r="R1" s="146"/>
      <c r="S1" s="146"/>
      <c r="T1" s="146"/>
      <c r="U1" s="146"/>
    </row>
    <row r="2" spans="1:26" s="22" customFormat="1" ht="15.6">
      <c r="A2" s="7"/>
      <c r="B2" s="25" t="s">
        <v>62</v>
      </c>
      <c r="C2" s="104"/>
      <c r="D2" s="104"/>
      <c r="E2" s="104"/>
      <c r="L2" s="25" t="s">
        <v>62</v>
      </c>
      <c r="N2" s="100"/>
      <c r="O2" s="100"/>
      <c r="P2" s="24"/>
      <c r="R2" s="146"/>
      <c r="S2" s="146"/>
    </row>
    <row r="3" spans="1:26" s="32" customFormat="1" ht="17.399999999999999">
      <c r="A3" s="10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6" s="32" customFormat="1" ht="17.399999999999999">
      <c r="A4" s="105" t="s">
        <v>160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6" spans="1:26" s="36" customFormat="1" ht="43.5" customHeight="1">
      <c r="A6" s="112" t="s">
        <v>154</v>
      </c>
      <c r="B6" s="113"/>
      <c r="C6" s="113"/>
      <c r="D6" s="113"/>
      <c r="E6" s="113"/>
      <c r="F6" s="113"/>
      <c r="G6" s="6"/>
      <c r="H6" s="36" t="s">
        <v>667</v>
      </c>
      <c r="S6" s="39"/>
    </row>
    <row r="7" spans="1:26" s="36" customFormat="1" ht="27" customHeight="1">
      <c r="A7" s="111" t="s">
        <v>156</v>
      </c>
      <c r="G7" s="6"/>
      <c r="H7" s="36" t="s">
        <v>667</v>
      </c>
      <c r="S7" s="39"/>
    </row>
    <row r="8" spans="1:26" s="36" customFormat="1" ht="15.6">
      <c r="A8" s="114"/>
      <c r="B8" s="39"/>
      <c r="C8" s="39"/>
      <c r="D8" s="39"/>
      <c r="E8" s="39"/>
      <c r="F8" s="39"/>
      <c r="G8" s="292"/>
      <c r="H8" s="39"/>
      <c r="S8" s="39"/>
    </row>
    <row r="9" spans="1:26" s="36" customFormat="1" ht="15.6">
      <c r="A9" s="114"/>
      <c r="B9" s="39"/>
      <c r="C9" s="39"/>
      <c r="D9" s="39"/>
      <c r="E9" s="39"/>
      <c r="F9" s="39"/>
      <c r="G9" s="72"/>
      <c r="H9" s="39"/>
    </row>
    <row r="10" spans="1:26" s="36" customFormat="1" ht="15.6">
      <c r="B10" s="34"/>
      <c r="C10" s="40" t="s">
        <v>57</v>
      </c>
      <c r="D10" s="34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6" s="36" customFormat="1" ht="16.2">
      <c r="B11" s="34"/>
      <c r="E11" s="41" t="s">
        <v>55</v>
      </c>
      <c r="F11" s="41" t="s">
        <v>54</v>
      </c>
      <c r="G11" s="41" t="s">
        <v>58</v>
      </c>
      <c r="I11" s="8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6" customFormat="1" ht="16.2">
      <c r="A12" s="163" t="s">
        <v>668</v>
      </c>
      <c r="B12" s="34"/>
      <c r="C12" s="165" t="s">
        <v>195</v>
      </c>
      <c r="E12" s="2"/>
      <c r="F12" s="2"/>
      <c r="G12" s="42">
        <f>SUM(E12:F12)</f>
        <v>0</v>
      </c>
      <c r="I12" s="83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6" customFormat="1" ht="15.6">
      <c r="A13" s="163" t="s">
        <v>668</v>
      </c>
      <c r="C13" s="165" t="s">
        <v>89</v>
      </c>
      <c r="E13" s="2"/>
      <c r="F13" s="2"/>
      <c r="G13" s="117">
        <f>SUM(E13:F13)</f>
        <v>0</v>
      </c>
      <c r="I13" s="75" t="s">
        <v>157</v>
      </c>
      <c r="K13" s="18" t="str">
        <f>IF(G13='1'!C8+'1'!D8,"пройдена сверка лист 1 и 2", "требуется проверка")</f>
        <v>пройдена сверка лист 1 и 2</v>
      </c>
      <c r="N13" s="39"/>
      <c r="O13" s="39"/>
      <c r="P13" s="39"/>
      <c r="Q13" s="24"/>
      <c r="R13" s="24"/>
      <c r="S13" s="88"/>
      <c r="T13" s="71"/>
      <c r="U13" s="71"/>
      <c r="V13" s="71"/>
      <c r="W13" s="39"/>
      <c r="X13" s="39"/>
      <c r="Y13" s="39"/>
      <c r="Z13" s="39"/>
    </row>
    <row r="14" spans="1:26" s="36" customFormat="1" ht="15.6">
      <c r="A14" s="37"/>
      <c r="E14" s="140"/>
      <c r="F14" s="140"/>
      <c r="G14" s="42">
        <f>SUM(E14:F14)</f>
        <v>0</v>
      </c>
      <c r="I14" s="71"/>
      <c r="K14" s="72"/>
      <c r="M14" s="24"/>
      <c r="N14" s="39"/>
      <c r="O14" s="39"/>
      <c r="P14" s="39"/>
      <c r="Q14" s="24"/>
      <c r="R14" s="24"/>
      <c r="S14" s="88"/>
      <c r="T14" s="72"/>
      <c r="U14" s="72"/>
      <c r="V14" s="72"/>
      <c r="W14" s="39"/>
      <c r="X14" s="39"/>
      <c r="Y14" s="39"/>
      <c r="Z14" s="39"/>
    </row>
    <row r="15" spans="1:26" s="36" customFormat="1" ht="15.6">
      <c r="A15" s="79"/>
      <c r="E15" s="140"/>
      <c r="F15" s="140"/>
      <c r="G15" s="42">
        <f>SUM(E15:F15)</f>
        <v>0</v>
      </c>
      <c r="I15" s="71"/>
      <c r="K15" s="72"/>
      <c r="M15" s="24"/>
      <c r="N15" s="39"/>
      <c r="O15" s="39"/>
      <c r="P15" s="39"/>
      <c r="Q15" s="24"/>
      <c r="R15" s="24"/>
      <c r="S15" s="88"/>
      <c r="T15" s="72"/>
      <c r="U15" s="72"/>
      <c r="V15" s="72"/>
      <c r="W15" s="39"/>
      <c r="X15" s="39"/>
    </row>
    <row r="16" spans="1:26" s="36" customFormat="1" ht="15.6">
      <c r="A16" s="115" t="s">
        <v>155</v>
      </c>
      <c r="B16" s="89"/>
      <c r="C16" s="89"/>
      <c r="D16" s="89"/>
      <c r="E16" s="140"/>
      <c r="F16" s="140"/>
      <c r="G16" s="80"/>
      <c r="N16" s="39"/>
      <c r="O16" s="39"/>
      <c r="P16" s="39"/>
      <c r="Q16" s="24"/>
      <c r="R16" s="24"/>
      <c r="S16" s="88"/>
      <c r="T16" s="72"/>
      <c r="U16" s="72"/>
      <c r="V16" s="72"/>
      <c r="W16" s="39"/>
      <c r="X16" s="39"/>
    </row>
    <row r="17" spans="1:24" s="36" customFormat="1" ht="15.6">
      <c r="A17" s="89"/>
      <c r="B17" s="89"/>
      <c r="C17" s="90" t="s">
        <v>196</v>
      </c>
      <c r="D17" s="89"/>
      <c r="E17" s="161">
        <f>COUNTIFS(klass,4,city,"да",kolvo,"&gt;1")</f>
        <v>0</v>
      </c>
      <c r="F17" s="161">
        <f>COUNTIFS(klass,4,vill,"да",kolvo,"&gt;1")</f>
        <v>0</v>
      </c>
      <c r="G17" s="117">
        <f>SUM(E17:F17)</f>
        <v>0</v>
      </c>
      <c r="I17" s="75" t="s">
        <v>157</v>
      </c>
      <c r="K17" s="18" t="str">
        <f>IF(G17=SUM('1'!M8:BH8),"пройдена сверка лист 1 и 2", "требуется проверка")</f>
        <v>пройдена сверка лист 1 и 2</v>
      </c>
      <c r="N17" s="39"/>
      <c r="O17" s="39"/>
      <c r="P17" s="39"/>
      <c r="Q17" s="24"/>
      <c r="R17" s="24"/>
      <c r="S17" s="88"/>
      <c r="T17" s="72"/>
      <c r="U17" s="72"/>
      <c r="V17" s="72"/>
      <c r="W17" s="39"/>
      <c r="X17" s="39"/>
    </row>
    <row r="18" spans="1:24" s="36" customFormat="1" ht="15.6">
      <c r="A18" s="89"/>
      <c r="B18" s="90"/>
      <c r="C18" s="89"/>
      <c r="D18" s="89"/>
      <c r="E18" s="140"/>
      <c r="F18" s="140"/>
      <c r="G18" s="42">
        <f>SUM(E18:F18)</f>
        <v>0</v>
      </c>
      <c r="N18" s="39"/>
      <c r="O18" s="39"/>
      <c r="P18" s="39"/>
      <c r="Q18" s="24"/>
      <c r="R18" s="24"/>
      <c r="S18" s="88"/>
      <c r="T18" s="72"/>
      <c r="U18" s="72"/>
      <c r="V18" s="72"/>
      <c r="W18" s="39"/>
      <c r="X18" s="39"/>
    </row>
    <row r="19" spans="1:24" s="36" customFormat="1" ht="15.6">
      <c r="A19" s="92"/>
      <c r="B19" s="92"/>
      <c r="C19" s="92"/>
      <c r="D19" s="89"/>
      <c r="E19" s="140"/>
      <c r="F19" s="140"/>
      <c r="G19" s="42">
        <f>SUM(E19:F19)</f>
        <v>0</v>
      </c>
      <c r="N19" s="23"/>
      <c r="O19" s="39"/>
      <c r="P19" s="39"/>
      <c r="Q19" s="24"/>
      <c r="R19" s="24"/>
      <c r="S19" s="88"/>
      <c r="T19" s="72"/>
      <c r="U19" s="72"/>
      <c r="V19" s="72"/>
      <c r="W19" s="39"/>
      <c r="X19" s="39"/>
    </row>
    <row r="20" spans="1:24" s="36" customFormat="1" ht="15.6">
      <c r="A20" s="116" t="s">
        <v>59</v>
      </c>
      <c r="C20" s="43"/>
      <c r="E20" s="140"/>
      <c r="F20" s="140"/>
      <c r="G20" s="80"/>
      <c r="N20" s="39"/>
      <c r="O20" s="39"/>
      <c r="P20" s="72"/>
      <c r="Q20" s="72"/>
      <c r="R20" s="72"/>
      <c r="S20" s="72"/>
      <c r="T20" s="72"/>
      <c r="U20" s="72"/>
      <c r="V20" s="72"/>
      <c r="W20" s="39"/>
      <c r="X20" s="39"/>
    </row>
    <row r="21" spans="1:24" s="36" customFormat="1" ht="15.6">
      <c r="A21" s="163" t="s">
        <v>668</v>
      </c>
      <c r="C21" s="165" t="s">
        <v>196</v>
      </c>
      <c r="D21" s="72"/>
      <c r="E21" s="2"/>
      <c r="F21" s="2"/>
      <c r="G21" s="42">
        <f>SUM(E21:F21)</f>
        <v>0</v>
      </c>
      <c r="I21" s="43"/>
      <c r="N21" s="39"/>
      <c r="O21" s="39"/>
      <c r="P21" s="72"/>
      <c r="Q21" s="72"/>
      <c r="R21" s="72"/>
      <c r="S21" s="72"/>
      <c r="T21" s="72"/>
      <c r="U21" s="72"/>
      <c r="V21" s="72"/>
      <c r="W21" s="39"/>
      <c r="X21" s="39"/>
    </row>
    <row r="22" spans="1:24" s="36" customFormat="1" ht="15.6">
      <c r="A22" s="37"/>
      <c r="E22" s="140"/>
      <c r="F22" s="140"/>
      <c r="G22" s="42">
        <f>SUM(E22:F22)</f>
        <v>0</v>
      </c>
      <c r="I22" s="43"/>
      <c r="P22" s="43"/>
      <c r="Q22" s="43"/>
      <c r="R22" s="43"/>
      <c r="S22" s="43"/>
      <c r="T22" s="43"/>
      <c r="U22" s="43"/>
      <c r="V22" s="43"/>
      <c r="W22" s="39"/>
    </row>
    <row r="23" spans="1:24" s="36" customFormat="1" ht="15.6">
      <c r="A23" s="99"/>
      <c r="B23" s="99"/>
      <c r="E23" s="140"/>
      <c r="F23" s="140"/>
      <c r="G23" s="42">
        <f>SUM(E23:F23)</f>
        <v>0</v>
      </c>
      <c r="I23" s="43"/>
      <c r="P23" s="43"/>
      <c r="Q23" s="43"/>
      <c r="R23" s="43"/>
      <c r="S23" s="43"/>
      <c r="T23" s="43"/>
      <c r="U23" s="43"/>
      <c r="V23" s="43"/>
      <c r="W23" s="39"/>
    </row>
    <row r="24" spans="1:24">
      <c r="A24" s="99"/>
    </row>
    <row r="25" spans="1:24" s="26" customFormat="1" ht="18"/>
    <row r="26" spans="1:24" ht="63.75" customHeight="1">
      <c r="A26" s="26"/>
      <c r="C26" s="314" t="s">
        <v>189</v>
      </c>
      <c r="D26" s="315"/>
      <c r="E26" s="316"/>
      <c r="F26" s="27" t="s">
        <v>130</v>
      </c>
      <c r="G26" s="27"/>
      <c r="H26" s="28"/>
      <c r="I26" s="28"/>
      <c r="J26" s="27" t="s">
        <v>2</v>
      </c>
      <c r="K26" s="27"/>
      <c r="L26" s="28"/>
      <c r="M26" s="28"/>
      <c r="N26" s="27" t="s">
        <v>3</v>
      </c>
      <c r="O26" s="27"/>
      <c r="P26" s="28"/>
      <c r="Q26" s="28"/>
      <c r="R26" s="342" t="s">
        <v>919</v>
      </c>
      <c r="S26" s="342"/>
      <c r="T26" s="342"/>
      <c r="U26" s="342"/>
    </row>
    <row r="27" spans="1:24" ht="15" customHeight="1">
      <c r="A27" s="26"/>
      <c r="B27" s="131"/>
      <c r="C27" s="317"/>
      <c r="D27" s="318"/>
      <c r="E27" s="319"/>
      <c r="F27" s="85" t="s">
        <v>55</v>
      </c>
      <c r="G27" s="85"/>
      <c r="H27" s="86" t="s">
        <v>54</v>
      </c>
      <c r="I27" s="87"/>
      <c r="J27" s="85" t="s">
        <v>55</v>
      </c>
      <c r="K27" s="85"/>
      <c r="L27" s="86" t="s">
        <v>54</v>
      </c>
      <c r="M27" s="87"/>
      <c r="N27" s="85" t="s">
        <v>55</v>
      </c>
      <c r="O27" s="85"/>
      <c r="P27" s="86" t="s">
        <v>54</v>
      </c>
      <c r="Q27" s="87"/>
      <c r="R27" s="85" t="s">
        <v>55</v>
      </c>
      <c r="S27" s="85"/>
      <c r="T27" s="86" t="s">
        <v>54</v>
      </c>
      <c r="U27" s="87"/>
    </row>
    <row r="28" spans="1:24" ht="72" customHeight="1">
      <c r="A28" s="21" t="s">
        <v>63</v>
      </c>
      <c r="B28" s="330" t="s">
        <v>1</v>
      </c>
      <c r="C28" s="320" t="s">
        <v>192</v>
      </c>
      <c r="D28" s="320" t="s">
        <v>190</v>
      </c>
      <c r="E28" s="320" t="s">
        <v>191</v>
      </c>
      <c r="F28" s="97" t="s">
        <v>129</v>
      </c>
      <c r="G28" s="97" t="s">
        <v>131</v>
      </c>
      <c r="H28" s="97" t="s">
        <v>129</v>
      </c>
      <c r="I28" s="97" t="s">
        <v>131</v>
      </c>
      <c r="J28" s="97" t="s">
        <v>129</v>
      </c>
      <c r="K28" s="97" t="s">
        <v>131</v>
      </c>
      <c r="L28" s="97" t="s">
        <v>129</v>
      </c>
      <c r="M28" s="97" t="s">
        <v>131</v>
      </c>
      <c r="N28" s="97" t="s">
        <v>129</v>
      </c>
      <c r="O28" s="97" t="s">
        <v>131</v>
      </c>
      <c r="P28" s="97" t="s">
        <v>129</v>
      </c>
      <c r="Q28" s="97" t="s">
        <v>131</v>
      </c>
      <c r="R28" s="97" t="s">
        <v>129</v>
      </c>
      <c r="S28" s="97" t="s">
        <v>131</v>
      </c>
      <c r="T28" s="97" t="s">
        <v>129</v>
      </c>
      <c r="U28" s="97" t="s">
        <v>131</v>
      </c>
    </row>
    <row r="29" spans="1:24" ht="14.25" customHeight="1">
      <c r="A29" s="14" t="s">
        <v>62</v>
      </c>
      <c r="B29" s="325"/>
      <c r="C29" s="325"/>
      <c r="D29" s="325"/>
      <c r="E29" s="325"/>
      <c r="F29" s="119" t="s">
        <v>62</v>
      </c>
      <c r="G29" s="119" t="s">
        <v>62</v>
      </c>
      <c r="H29" s="119" t="s">
        <v>62</v>
      </c>
      <c r="I29" s="119" t="s">
        <v>62</v>
      </c>
      <c r="J29" s="119" t="s">
        <v>62</v>
      </c>
      <c r="K29" s="119" t="s">
        <v>62</v>
      </c>
      <c r="L29" s="119" t="s">
        <v>62</v>
      </c>
      <c r="M29" s="119" t="s">
        <v>62</v>
      </c>
      <c r="N29" s="119" t="s">
        <v>62</v>
      </c>
      <c r="O29" s="119" t="s">
        <v>62</v>
      </c>
      <c r="P29" s="119" t="s">
        <v>62</v>
      </c>
      <c r="Q29" s="119" t="s">
        <v>62</v>
      </c>
      <c r="R29" s="119" t="s">
        <v>62</v>
      </c>
      <c r="S29" s="119" t="s">
        <v>62</v>
      </c>
      <c r="T29" s="119" t="s">
        <v>62</v>
      </c>
      <c r="U29" s="119" t="s">
        <v>62</v>
      </c>
    </row>
    <row r="30" spans="1:24" ht="26.25" customHeight="1">
      <c r="A30" s="30">
        <f>$B$1</f>
        <v>128</v>
      </c>
      <c r="B30" s="93" t="s">
        <v>20</v>
      </c>
      <c r="C30" s="140"/>
      <c r="D30" s="140"/>
      <c r="E30" s="140"/>
      <c r="F30" s="289">
        <f>COUNTIFS(city, "да", klass, 4, math, "участник")+COUNTIFS(city, "да", klass, 4, math, "призер")+COUNTIFS(city, "да", klass, 4, math, "победитель")</f>
        <v>0</v>
      </c>
      <c r="G30" s="289">
        <f>COUNTIFS(city, "да", klass, 4,math,"участник",ovz,"да")+COUNTIFS(city, "да", klass, 4,math,"призер",ovz,"да")+COUNTIFS(city, "да", klass, 4,math,"победитель",ovz,"да")</f>
        <v>0</v>
      </c>
      <c r="H30" s="20">
        <f>COUNTIFS(vill, "да", klass, 4, math, "участник")+COUNTIFS(vill, "да", klass, 4, math, "призер")+COUNTIFS(vill, "да", klass, 4, math, "победитель")</f>
        <v>0</v>
      </c>
      <c r="I30" s="293">
        <f>COUNTIFS(vill, "да", klass, 4,math,"участник",ovz,"да")+COUNTIFS(vill, "да", klass, 4,math,"призер",ovz,"да")+COUNTIFS(vill, "да", klass, 4,math,"победитель",ovz,"да")</f>
        <v>0</v>
      </c>
      <c r="J30" s="289">
        <f>COUNTIFS(city, "да", klass, 4, math, "победитель")</f>
        <v>0</v>
      </c>
      <c r="K30" s="289">
        <f>COUNTIFS(city, "да", klass, 4,math,"победитель",ovz,"да")</f>
        <v>0</v>
      </c>
      <c r="L30" s="20">
        <f>COUNTIFS(vill, "да", klass, 4, math, "победитель")</f>
        <v>0</v>
      </c>
      <c r="M30" s="293">
        <f>COUNTIFS(vill, "да", klass, 4,math,"участник",ovz,"да")+COUNTIFS(vill, "да", klass, 4,math,"призер",ovz,"да")+COUNTIFS(vill, "да", klass, 4,math,"победитель",ovz,"да")</f>
        <v>0</v>
      </c>
      <c r="N30" s="289">
        <f>COUNTIFS(city, "да", klass, 4, math, "призер")</f>
        <v>0</v>
      </c>
      <c r="O30" s="289">
        <f>COUNTIFS(city, "да", klass, 4,math,"призер",ovz,"да")</f>
        <v>0</v>
      </c>
      <c r="P30" s="20">
        <f>COUNTIFS(vill, "да", klass, 4, math, "призер")</f>
        <v>0</v>
      </c>
      <c r="Q30" s="293">
        <f>COUNTIFS(vill, "да", klass, 4,math,"призер",ovz,"да")</f>
        <v>0</v>
      </c>
      <c r="R30" s="289">
        <f>COUNTIFS(city, "да", klass, 4, math, "призер")+COUNTIFS(city, "да", klass, 4, math, "победитель")</f>
        <v>0</v>
      </c>
      <c r="S30" s="289">
        <f>COUNTIFS(city, "да", klass, 4,math,"призер",ovz,"да")+COUNTIFS(city, "да", klass, 4,math,"победитель",ovz,"да")</f>
        <v>0</v>
      </c>
      <c r="T30" s="20">
        <f>COUNTIFS(vill, "да", klass, 4, math, "призер")+COUNTIFS(vill, "да", klass, 4, math, "победитель")</f>
        <v>0</v>
      </c>
      <c r="U30" s="293">
        <f>COUNTIFS(vill, "да", klass, 4,math,"призер",ovz,"да")+COUNTIFS(vill, "да", klass, 4,math,"победитель",ovz,"да")</f>
        <v>0</v>
      </c>
    </row>
    <row r="31" spans="1:24" ht="26.25" customHeight="1">
      <c r="A31" s="30">
        <f>$B$1</f>
        <v>128</v>
      </c>
      <c r="B31" s="93" t="s">
        <v>4</v>
      </c>
      <c r="C31" s="140"/>
      <c r="D31" s="140"/>
      <c r="E31" s="140"/>
      <c r="F31" s="289">
        <f>COUNTIFS(city, "да", klass, 4, rus, "участник")+COUNTIFS(city, "да", klass, 4, rus, "призер")+COUNTIFS(city, "да", klass, 4, rus, "победитель")</f>
        <v>0</v>
      </c>
      <c r="G31" s="289">
        <f>COUNTIFS(city, "да", klass, 4, rus,"участник",ovz,"да")+COUNTIFS(city, "да", klass, 4,rus,"призер",ovz,"да")+COUNTIFS(city, "да", klass, 4,rus,"победитель",ovz,"да")</f>
        <v>0</v>
      </c>
      <c r="H31" s="20">
        <f>COUNTIFS(vill, "да", klass, 4, rus, "участник")+COUNTIFS(vill, "да", klass, 4, rus, "призер")+COUNTIFS(vill, "да", klass, 4, rus, "победитель")</f>
        <v>0</v>
      </c>
      <c r="I31" s="293">
        <f>COUNTIFS(vill, "да", klass, 4, rus,"участник",ovz,"да")+COUNTIFS(vill, "да", klass, 4,rus,"призер",ovz,"да")+COUNTIFS(vill, "да", klass, 4,rus,"победитель",ovz,"да")</f>
        <v>0</v>
      </c>
      <c r="J31" s="289">
        <f>COUNTIFS(city, "да", klass, 4, rus, "победитель")</f>
        <v>0</v>
      </c>
      <c r="K31" s="289">
        <f>COUNTIFS(city, "да", klass, 4,rus,"победитель",ovz,"да")</f>
        <v>0</v>
      </c>
      <c r="L31" s="20">
        <f>COUNTIFS(vill, "да", klass, 4, rus, "победитель")</f>
        <v>0</v>
      </c>
      <c r="M31" s="293">
        <f>COUNTIFS(vill, "да", klass, 4,rus,"победитель",ovz,"да")</f>
        <v>0</v>
      </c>
      <c r="N31" s="289">
        <f>COUNTIFS(city, "да", klass, 4, rus, "призер")</f>
        <v>0</v>
      </c>
      <c r="O31" s="289">
        <f>COUNTIFS(city, "да", klass, 4,rus,"призер",ovz,"да")</f>
        <v>0</v>
      </c>
      <c r="P31" s="20">
        <f>COUNTIFS(vill, "да", klass, 4, rus, "призер")</f>
        <v>0</v>
      </c>
      <c r="Q31" s="293">
        <f>COUNTIFS(vill, "да", klass, 4,rus,"призер",ovz,"да")</f>
        <v>0</v>
      </c>
      <c r="R31" s="289">
        <f>COUNTIFS(city, "да", klass, 4, rus, "призер")+COUNTIFS(city, "да", klass, 4, rus, "победитель")</f>
        <v>0</v>
      </c>
      <c r="S31" s="289">
        <f>COUNTIFS(city, "да", klass, 4,rus,"призер",ovz,"да")+COUNTIFS(city, "да", klass, 4,rus,"победитель",ovz,"да")</f>
        <v>0</v>
      </c>
      <c r="T31" s="20">
        <f>COUNTIFS(vill, "да", klass, 4, rus, "призер")+COUNTIFS(vill, "да", klass, 4, rus, "победитель")</f>
        <v>0</v>
      </c>
      <c r="U31" s="293">
        <f>COUNTIFS(vill, "да", klass, 4,rus,"призер",ovz,"да")+COUNTIFS(vill, "да", klass, 4,rus,"победитель",ovz,"да")</f>
        <v>0</v>
      </c>
    </row>
    <row r="32" spans="1:24" ht="30" customHeight="1">
      <c r="A32" s="30">
        <f>$B$1</f>
        <v>128</v>
      </c>
      <c r="B32" s="94" t="s">
        <v>60</v>
      </c>
      <c r="C32" s="295">
        <f>COUNTIFS(klass,4,kolvo,"&gt;0",ovz,"да")</f>
        <v>0</v>
      </c>
      <c r="D32" s="294">
        <f>COUNTIFS(klass,4,kolvo,"&gt;0",city,"да")</f>
        <v>0</v>
      </c>
      <c r="E32" s="294">
        <f>COUNTIFS(klass,4,kolvo,"&gt;0",vill,"да")</f>
        <v>0</v>
      </c>
      <c r="F32" s="118">
        <f t="shared" ref="F32:U32" si="0">SUM(F30:F31)</f>
        <v>0</v>
      </c>
      <c r="G32" s="95">
        <f t="shared" si="0"/>
        <v>0</v>
      </c>
      <c r="H32" s="118">
        <f t="shared" si="0"/>
        <v>0</v>
      </c>
      <c r="I32" s="96">
        <f t="shared" si="0"/>
        <v>0</v>
      </c>
      <c r="J32" s="95">
        <f t="shared" si="0"/>
        <v>0</v>
      </c>
      <c r="K32" s="95">
        <f t="shared" si="0"/>
        <v>0</v>
      </c>
      <c r="L32" s="96">
        <f t="shared" si="0"/>
        <v>0</v>
      </c>
      <c r="M32" s="96">
        <f t="shared" si="0"/>
        <v>0</v>
      </c>
      <c r="N32" s="95">
        <f t="shared" si="0"/>
        <v>0</v>
      </c>
      <c r="O32" s="95">
        <f t="shared" si="0"/>
        <v>0</v>
      </c>
      <c r="P32" s="96">
        <f t="shared" si="0"/>
        <v>0</v>
      </c>
      <c r="Q32" s="96">
        <f t="shared" si="0"/>
        <v>0</v>
      </c>
      <c r="R32" s="95">
        <f t="shared" si="0"/>
        <v>0</v>
      </c>
      <c r="S32" s="95">
        <f t="shared" si="0"/>
        <v>0</v>
      </c>
      <c r="T32" s="96">
        <f t="shared" si="0"/>
        <v>0</v>
      </c>
      <c r="U32" s="96">
        <f t="shared" si="0"/>
        <v>0</v>
      </c>
    </row>
    <row r="33" spans="2:20" ht="39.75" customHeight="1">
      <c r="B33" s="148"/>
      <c r="C33" s="148"/>
      <c r="D33" s="158" t="s">
        <v>158</v>
      </c>
      <c r="E33" s="157">
        <f>D32+E32</f>
        <v>0</v>
      </c>
      <c r="F33" s="149" t="s">
        <v>158</v>
      </c>
      <c r="G33" s="148"/>
      <c r="H33" s="159">
        <f>F32+H32</f>
        <v>0</v>
      </c>
      <c r="I33" s="148"/>
      <c r="J33" s="148"/>
      <c r="K33" s="148"/>
      <c r="L33" s="148"/>
      <c r="M33" s="148"/>
      <c r="N33" s="148"/>
      <c r="O33" s="148"/>
      <c r="T33" s="11">
        <f>R32+T32</f>
        <v>0</v>
      </c>
    </row>
    <row r="34" spans="2:20">
      <c r="D34" s="18" t="str">
        <f>IF(E33='1'!E8+'1'!F8,"пройдена сверка лист 1 и 2", "требуется проверка")</f>
        <v>пройдена сверка лист 1 и 2</v>
      </c>
      <c r="F34" s="18" t="str">
        <f>IF(H33=SUM('1'!K18:N18),"пройдена сверка лист 1 и 2", "требуется проверка")</f>
        <v>пройдена сверка лист 1 и 2</v>
      </c>
    </row>
    <row r="35" spans="2:20">
      <c r="J35" s="61"/>
    </row>
  </sheetData>
  <sheetProtection password="CA9D" sheet="1" formatCells="0" formatColumns="0" formatRows="0"/>
  <mergeCells count="1">
    <mergeCell ref="R26:U26"/>
  </mergeCells>
  <phoneticPr fontId="64" type="noConversion"/>
  <conditionalFormatting sqref="Q13:R19 K13 M14:M15 K17">
    <cfRule type="containsText" dxfId="29" priority="7" operator="containsText" text="требуется">
      <formula>NOT(ISERROR(SEARCH("требуется",K13)))</formula>
    </cfRule>
  </conditionalFormatting>
  <conditionalFormatting sqref="F34">
    <cfRule type="containsText" dxfId="28" priority="5" operator="containsText" text="требуется">
      <formula>NOT(ISERROR(SEARCH("требуется",F34)))</formula>
    </cfRule>
  </conditionalFormatting>
  <conditionalFormatting sqref="H33">
    <cfRule type="containsText" dxfId="27" priority="4" operator="containsText" text="требуется">
      <formula>NOT(ISERROR(SEARCH("требуется",H33)))</formula>
    </cfRule>
  </conditionalFormatting>
  <conditionalFormatting sqref="E33">
    <cfRule type="containsText" dxfId="26" priority="3" operator="containsText" text="требуется">
      <formula>NOT(ISERROR(SEARCH("требуется",E33)))</formula>
    </cfRule>
  </conditionalFormatting>
  <conditionalFormatting sqref="D34">
    <cfRule type="containsText" dxfId="25" priority="2" operator="containsText" text="требуется">
      <formula>NOT(ISERROR(SEARCH("требуется",D34)))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workbookViewId="0">
      <selection activeCell="K17" sqref="K17"/>
    </sheetView>
  </sheetViews>
  <sheetFormatPr defaultColWidth="9.109375" defaultRowHeight="13.8"/>
  <cols>
    <col min="1" max="1" width="9.109375" style="22"/>
    <col min="2" max="2" width="10.88671875" style="34" customWidth="1"/>
    <col min="3" max="3" width="25.88671875" style="22" customWidth="1"/>
    <col min="4" max="4" width="21.5546875" style="22" customWidth="1"/>
    <col min="5" max="5" width="16" style="22" customWidth="1"/>
    <col min="6" max="9" width="12.109375" style="22" customWidth="1"/>
    <col min="10" max="10" width="16" style="22" bestFit="1" customWidth="1"/>
    <col min="11" max="21" width="12.109375" style="22" customWidth="1"/>
    <col min="22" max="16384" width="9.109375" style="22"/>
  </cols>
  <sheetData>
    <row r="1" spans="1:24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8"/>
      <c r="H1" s="9"/>
      <c r="I1" s="9"/>
      <c r="J1" s="139" t="str">
        <f>'1'!$M$1</f>
        <v>школьный этап</v>
      </c>
      <c r="K1" s="101"/>
      <c r="L1" s="101"/>
      <c r="M1" s="101"/>
      <c r="N1" s="101"/>
      <c r="P1" s="146"/>
      <c r="Q1" s="146"/>
      <c r="R1" s="146"/>
      <c r="S1" s="146"/>
    </row>
    <row r="2" spans="1:24" ht="15.6">
      <c r="A2" s="7"/>
      <c r="B2" s="25" t="s">
        <v>62</v>
      </c>
      <c r="C2" s="104"/>
      <c r="J2" s="25" t="s">
        <v>62</v>
      </c>
      <c r="L2" s="100"/>
      <c r="M2" s="100"/>
      <c r="N2" s="24"/>
      <c r="P2" s="146"/>
      <c r="Q2" s="146"/>
    </row>
    <row r="3" spans="1:24" s="32" customFormat="1"/>
    <row r="4" spans="1:24" s="32" customFormat="1" ht="17.399999999999999">
      <c r="A4" s="105" t="s">
        <v>141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4">
      <c r="E5" s="35"/>
    </row>
    <row r="6" spans="1:24" s="36" customFormat="1" ht="31.2">
      <c r="A6" s="112" t="s">
        <v>159</v>
      </c>
      <c r="B6" s="113"/>
      <c r="C6" s="113"/>
      <c r="D6" s="113"/>
      <c r="E6" s="6"/>
      <c r="F6" s="36" t="s">
        <v>667</v>
      </c>
      <c r="Q6" s="39"/>
    </row>
    <row r="7" spans="1:24" s="36" customFormat="1" ht="22.5" customHeight="1">
      <c r="B7" s="37" t="s">
        <v>133</v>
      </c>
      <c r="E7" s="6"/>
      <c r="F7" s="36" t="s">
        <v>667</v>
      </c>
      <c r="Q7" s="39"/>
    </row>
    <row r="8" spans="1:24" s="36" customFormat="1" ht="15.6">
      <c r="B8" s="34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4" s="36" customFormat="1" ht="15.6">
      <c r="B9" s="34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4" s="36" customFormat="1" ht="15.6">
      <c r="B10" s="34"/>
      <c r="C10" s="40" t="s">
        <v>57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4" s="36" customFormat="1" ht="16.2">
      <c r="B11" s="34"/>
      <c r="E11" s="41" t="s">
        <v>55</v>
      </c>
      <c r="F11" s="41" t="s">
        <v>54</v>
      </c>
      <c r="G11" s="41" t="s">
        <v>58</v>
      </c>
      <c r="I11" s="83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36" customFormat="1" ht="16.2">
      <c r="C12" s="37"/>
      <c r="E12" s="140"/>
      <c r="F12" s="140"/>
      <c r="G12" s="140"/>
      <c r="I12" s="83"/>
      <c r="L12" s="39"/>
      <c r="M12" s="39"/>
      <c r="N12" s="39"/>
      <c r="O12" s="24"/>
      <c r="P12" s="24"/>
      <c r="Q12" s="88"/>
      <c r="R12" s="71"/>
      <c r="S12" s="71"/>
      <c r="T12" s="71"/>
      <c r="U12" s="39"/>
      <c r="V12" s="39"/>
      <c r="W12" s="39"/>
      <c r="X12" s="39"/>
    </row>
    <row r="13" spans="1:24" s="36" customFormat="1" ht="15.6">
      <c r="A13" s="163" t="s">
        <v>668</v>
      </c>
      <c r="C13" s="165" t="s">
        <v>161</v>
      </c>
      <c r="E13" s="2"/>
      <c r="F13" s="2"/>
      <c r="G13" s="162">
        <f>SUM(E13:F13)</f>
        <v>0</v>
      </c>
      <c r="H13" s="36" t="s">
        <v>56</v>
      </c>
      <c r="I13" s="75" t="s">
        <v>164</v>
      </c>
      <c r="J13" s="76"/>
      <c r="K13" s="18" t="str">
        <f>IF(G13=SUM('1'!C9:D13),"пройдена сверка лист 1 и 3", "требуется проверка")</f>
        <v>пройдена сверка лист 1 и 3</v>
      </c>
      <c r="L13" s="39"/>
      <c r="M13" s="39"/>
      <c r="N13" s="39"/>
      <c r="O13" s="24"/>
      <c r="P13" s="24"/>
      <c r="Q13" s="88"/>
      <c r="R13" s="72"/>
      <c r="S13" s="72"/>
      <c r="T13" s="72"/>
      <c r="U13" s="39"/>
      <c r="V13" s="39"/>
      <c r="W13" s="39"/>
      <c r="X13" s="39"/>
    </row>
    <row r="14" spans="1:24" s="36" customFormat="1" ht="15.6">
      <c r="C14" s="79"/>
      <c r="E14" s="140"/>
      <c r="F14" s="140"/>
      <c r="G14" s="140"/>
      <c r="I14" s="71"/>
      <c r="K14" s="72"/>
      <c r="L14" s="39"/>
      <c r="M14" s="39"/>
      <c r="N14" s="39"/>
      <c r="O14" s="24"/>
      <c r="P14" s="24"/>
      <c r="Q14" s="88"/>
      <c r="R14" s="72"/>
      <c r="S14" s="72"/>
      <c r="T14" s="72"/>
      <c r="U14" s="39"/>
      <c r="V14" s="39"/>
    </row>
    <row r="15" spans="1:24" s="36" customFormat="1" ht="15.6">
      <c r="B15" s="115" t="s">
        <v>140</v>
      </c>
      <c r="C15" s="89"/>
      <c r="E15" s="140"/>
      <c r="F15" s="140"/>
      <c r="G15" s="140"/>
      <c r="I15" s="71"/>
      <c r="K15" s="72"/>
      <c r="L15" s="39"/>
      <c r="M15" s="39"/>
      <c r="N15" s="39"/>
      <c r="O15" s="24"/>
      <c r="P15" s="24"/>
      <c r="Q15" s="88"/>
      <c r="R15" s="72"/>
      <c r="S15" s="72"/>
      <c r="T15" s="72"/>
      <c r="U15" s="39"/>
      <c r="V15" s="39"/>
    </row>
    <row r="16" spans="1:24" s="36" customFormat="1" ht="15.6">
      <c r="B16" s="89"/>
      <c r="C16" s="90"/>
      <c r="E16" s="140"/>
      <c r="F16" s="140"/>
      <c r="G16" s="140"/>
      <c r="L16" s="39"/>
      <c r="M16" s="39"/>
      <c r="N16" s="39"/>
      <c r="O16" s="24"/>
      <c r="P16" s="24"/>
      <c r="Q16" s="88"/>
      <c r="R16" s="72"/>
      <c r="S16" s="72"/>
      <c r="T16" s="72"/>
      <c r="U16" s="39"/>
      <c r="V16" s="39"/>
    </row>
    <row r="17" spans="1:22" s="36" customFormat="1" ht="15.6">
      <c r="B17" s="89"/>
      <c r="C17" s="90" t="s">
        <v>162</v>
      </c>
      <c r="E17" s="161">
        <f>COUNTIFS(sluzh_1,"да",city,"да",kolvo,"&gt;1")</f>
        <v>0</v>
      </c>
      <c r="F17" s="161">
        <f>COUNTIFS(sluzh_1,"да",vill,"да",kolvo,"&gt;1")</f>
        <v>0</v>
      </c>
      <c r="G17" s="162">
        <f>SUM(E17:F17)</f>
        <v>0</v>
      </c>
      <c r="H17" s="36" t="s">
        <v>56</v>
      </c>
      <c r="I17" s="75" t="s">
        <v>164</v>
      </c>
      <c r="J17" s="76"/>
      <c r="K17" s="18" t="str">
        <f>IF(G17=SUM('1'!M9:BH13),"пройдена сверка лист 1 и 3", "требуется проверка")</f>
        <v>пройдена сверка лист 1 и 3</v>
      </c>
      <c r="L17" s="39"/>
      <c r="M17" s="39"/>
      <c r="N17" s="39"/>
      <c r="O17" s="24"/>
      <c r="P17" s="24"/>
      <c r="Q17" s="88"/>
      <c r="R17" s="72"/>
      <c r="S17" s="72"/>
      <c r="T17" s="72"/>
      <c r="U17" s="39"/>
      <c r="V17" s="39"/>
    </row>
    <row r="18" spans="1:22" s="36" customFormat="1" ht="15.6">
      <c r="B18" s="91"/>
      <c r="C18" s="92"/>
      <c r="E18" s="140"/>
      <c r="F18" s="140"/>
      <c r="G18" s="140"/>
      <c r="L18" s="39"/>
      <c r="M18" s="39"/>
      <c r="N18" s="39"/>
      <c r="O18" s="24"/>
      <c r="P18" s="24"/>
      <c r="Q18" s="88"/>
      <c r="R18" s="72"/>
      <c r="S18" s="72"/>
      <c r="T18" s="72"/>
      <c r="U18" s="39"/>
      <c r="V18" s="39"/>
    </row>
    <row r="19" spans="1:22" s="36" customFormat="1" ht="15.6">
      <c r="B19" s="81" t="s">
        <v>59</v>
      </c>
      <c r="C19" s="82"/>
      <c r="E19" s="140"/>
      <c r="F19" s="140"/>
      <c r="G19" s="140"/>
      <c r="L19" s="23"/>
      <c r="M19" s="39"/>
      <c r="N19" s="72"/>
      <c r="O19" s="72"/>
      <c r="P19" s="72"/>
      <c r="Q19" s="72"/>
      <c r="R19" s="72"/>
      <c r="S19" s="72"/>
      <c r="T19" s="72"/>
      <c r="U19" s="39"/>
      <c r="V19" s="39"/>
    </row>
    <row r="20" spans="1:22" s="36" customFormat="1" ht="15.6">
      <c r="B20" s="43"/>
      <c r="C20" s="37"/>
      <c r="E20" s="140"/>
      <c r="F20" s="140"/>
      <c r="G20" s="140"/>
      <c r="L20" s="39"/>
      <c r="M20" s="39"/>
      <c r="N20" s="72"/>
      <c r="O20" s="72"/>
      <c r="P20" s="72"/>
      <c r="Q20" s="72"/>
      <c r="R20" s="72"/>
      <c r="S20" s="72"/>
      <c r="T20" s="72"/>
      <c r="U20" s="39"/>
      <c r="V20" s="39"/>
    </row>
    <row r="21" spans="1:22" s="36" customFormat="1" ht="15.6">
      <c r="A21" s="163" t="s">
        <v>668</v>
      </c>
      <c r="B21" s="43"/>
      <c r="C21" s="165" t="s">
        <v>163</v>
      </c>
      <c r="E21" s="2"/>
      <c r="F21" s="2"/>
      <c r="G21" s="161">
        <f>SUM(E21:F21)</f>
        <v>0</v>
      </c>
      <c r="H21" s="36" t="s">
        <v>56</v>
      </c>
      <c r="I21" s="43"/>
      <c r="L21" s="39"/>
      <c r="M21" s="39"/>
      <c r="N21" s="43"/>
      <c r="O21" s="43"/>
      <c r="P21" s="43"/>
      <c r="Q21" s="43"/>
      <c r="R21" s="43"/>
      <c r="S21" s="43"/>
      <c r="T21" s="43"/>
      <c r="U21" s="39"/>
    </row>
    <row r="22" spans="1:22" s="36" customFormat="1" ht="15.6">
      <c r="B22" s="43"/>
      <c r="C22" s="79"/>
      <c r="E22" s="140"/>
      <c r="F22" s="140"/>
      <c r="G22" s="140"/>
      <c r="I22" s="43"/>
      <c r="N22" s="43"/>
      <c r="O22" s="43"/>
      <c r="P22" s="43"/>
      <c r="Q22" s="43"/>
      <c r="R22" s="43"/>
      <c r="S22" s="43"/>
      <c r="T22" s="43"/>
      <c r="U22" s="39"/>
    </row>
    <row r="24" spans="1:22" ht="64.5" customHeight="1">
      <c r="A24" s="38" t="s">
        <v>64</v>
      </c>
      <c r="B24" s="84" t="s">
        <v>0</v>
      </c>
      <c r="C24" s="68" t="s">
        <v>1</v>
      </c>
      <c r="D24" s="29" t="s">
        <v>121</v>
      </c>
      <c r="E24" s="29" t="s">
        <v>52</v>
      </c>
      <c r="F24" s="176" t="s">
        <v>139</v>
      </c>
      <c r="G24" s="176"/>
      <c r="H24" s="178"/>
      <c r="I24" s="178"/>
      <c r="J24" s="27" t="s">
        <v>2</v>
      </c>
      <c r="K24" s="27"/>
      <c r="L24" s="27"/>
      <c r="M24" s="28"/>
      <c r="N24" s="27" t="s">
        <v>3</v>
      </c>
      <c r="O24" s="27"/>
      <c r="P24" s="27"/>
      <c r="Q24" s="28"/>
      <c r="R24" s="27" t="s">
        <v>919</v>
      </c>
      <c r="S24" s="27"/>
      <c r="T24" s="27"/>
      <c r="U24" s="28"/>
    </row>
    <row r="25" spans="1:22" ht="15.6">
      <c r="A25" s="67" t="s">
        <v>62</v>
      </c>
      <c r="B25" s="325"/>
      <c r="C25" s="325"/>
      <c r="D25" s="325"/>
      <c r="E25" s="325"/>
      <c r="F25" s="85" t="s">
        <v>55</v>
      </c>
      <c r="G25" s="85"/>
      <c r="H25" s="86" t="s">
        <v>54</v>
      </c>
      <c r="I25" s="87"/>
      <c r="J25" s="85" t="s">
        <v>55</v>
      </c>
      <c r="K25" s="85"/>
      <c r="L25" s="86" t="s">
        <v>54</v>
      </c>
      <c r="M25" s="87"/>
      <c r="N25" s="85" t="s">
        <v>55</v>
      </c>
      <c r="O25" s="85"/>
      <c r="P25" s="86" t="s">
        <v>54</v>
      </c>
      <c r="Q25" s="87"/>
      <c r="R25" s="85" t="s">
        <v>55</v>
      </c>
      <c r="S25" s="85"/>
      <c r="T25" s="86" t="s">
        <v>54</v>
      </c>
      <c r="U25" s="87"/>
    </row>
    <row r="26" spans="1:22" s="44" customFormat="1" ht="72">
      <c r="A26" s="329"/>
      <c r="B26" s="325"/>
      <c r="C26" s="122" t="s">
        <v>112</v>
      </c>
      <c r="D26" s="326" t="s">
        <v>954</v>
      </c>
      <c r="E26" s="326" t="s">
        <v>954</v>
      </c>
      <c r="F26" s="97" t="s">
        <v>129</v>
      </c>
      <c r="G26" s="97" t="s">
        <v>131</v>
      </c>
      <c r="H26" s="97" t="s">
        <v>129</v>
      </c>
      <c r="I26" s="97" t="s">
        <v>131</v>
      </c>
      <c r="J26" s="97" t="s">
        <v>129</v>
      </c>
      <c r="K26" s="97" t="s">
        <v>131</v>
      </c>
      <c r="L26" s="97" t="s">
        <v>129</v>
      </c>
      <c r="M26" s="97" t="s">
        <v>131</v>
      </c>
      <c r="N26" s="97" t="s">
        <v>129</v>
      </c>
      <c r="O26" s="97" t="s">
        <v>131</v>
      </c>
      <c r="P26" s="97" t="s">
        <v>129</v>
      </c>
      <c r="Q26" s="97" t="s">
        <v>131</v>
      </c>
      <c r="R26" s="97" t="s">
        <v>129</v>
      </c>
      <c r="S26" s="97" t="s">
        <v>131</v>
      </c>
      <c r="T26" s="97" t="s">
        <v>129</v>
      </c>
      <c r="U26" s="97" t="s">
        <v>131</v>
      </c>
    </row>
    <row r="27" spans="1:22" ht="15.6">
      <c r="A27" s="45">
        <f>$B$1</f>
        <v>128</v>
      </c>
      <c r="B27" s="46">
        <v>1</v>
      </c>
      <c r="C27" s="70" t="s">
        <v>13</v>
      </c>
      <c r="D27" s="2"/>
      <c r="E27" s="2"/>
      <c r="F27" s="289">
        <f>COUNTIFS(city, "да", sluzh_1, "да", engl, "участник")+COUNTIFS(city, "да", sluzh_1, "да", engl, "призер")+COUNTIFS(city, "да",  sluzh_1, "да",engl, "победитель")</f>
        <v>0</v>
      </c>
      <c r="G27" s="289">
        <f>COUNTIFS(city, "да", sluzh_1, "да",engl,"участник",ovz,"да")+COUNTIFS(city, "да",sluzh_1, "да",engl,"призер",ovz,"да")+COUNTIFS(city, "да", sluzh_1, "да",engl,"победитель",ovz,"да")</f>
        <v>0</v>
      </c>
      <c r="H27" s="290">
        <f>COUNTIFS(vill, "да", sluzh_1, "да", engl, "участник")+COUNTIFS(vill, "да", sluzh_1, "да", engl, "призер")+COUNTIFS(vill, "да",  sluzh_1, "да",engl, "победитель")</f>
        <v>0</v>
      </c>
      <c r="I27" s="291">
        <f>COUNTIFS(vill, "да", sluzh_1, "да",engl,"участник",ovz,"да")+COUNTIFS(vill, "да",sluzh_1, "да",engl,"призер",ovz,"да")+COUNTIFS(vill, "да", sluzh_1, "да",engl,"победитель",ovz,"да")</f>
        <v>0</v>
      </c>
      <c r="J27" s="289">
        <f>COUNTIFS(city, "да",  sluzh_1, "да",engl, "победитель")</f>
        <v>0</v>
      </c>
      <c r="K27" s="289">
        <f>COUNTIFS(city, "да", sluzh_1, "да",engl,"победитель",ovz,"да")</f>
        <v>0</v>
      </c>
      <c r="L27" s="290">
        <f>COUNTIFS(vill, "да",  sluzh_1, "да",engl, "победитель")</f>
        <v>0</v>
      </c>
      <c r="M27" s="291">
        <f>COUNTIFS(vill, "да", sluzh_1, "да",engl,"победитель",ovz,"да")</f>
        <v>0</v>
      </c>
      <c r="N27" s="289">
        <f>COUNTIFS(city, "да", sluzh_1, "да", engl, "призер")</f>
        <v>0</v>
      </c>
      <c r="O27" s="289">
        <f>COUNTIFS(city, "да",sluzh_1, "да",engl,"призер",ovz,"да")</f>
        <v>0</v>
      </c>
      <c r="P27" s="290">
        <f>COUNTIFS(vill, "да", sluzh_1, "да", engl, "призер")</f>
        <v>0</v>
      </c>
      <c r="Q27" s="291">
        <f>COUNTIFS(vill, "да",sluzh_1, "да",engl,"призер",ovz,"да")</f>
        <v>0</v>
      </c>
      <c r="R27" s="120">
        <f>SUM(J27,N27)</f>
        <v>0</v>
      </c>
      <c r="S27" s="120">
        <f>SUM(K27,O27)</f>
        <v>0</v>
      </c>
      <c r="T27" s="121">
        <f>SUM(L27,P27)</f>
        <v>0</v>
      </c>
      <c r="U27" s="121">
        <f>SUM(M27,Q27)</f>
        <v>0</v>
      </c>
    </row>
    <row r="28" spans="1:22" ht="15.6">
      <c r="A28" s="45">
        <f t="shared" ref="A28:A51" si="0">$B$1</f>
        <v>128</v>
      </c>
      <c r="B28" s="46">
        <v>2</v>
      </c>
      <c r="C28" s="70" t="s">
        <v>19</v>
      </c>
      <c r="D28" s="2"/>
      <c r="E28" s="2"/>
      <c r="F28" s="289">
        <f>COUNTIFS(city, "да", sluzh_1, "да", astr, "участник")+COUNTIFS(city, "да", sluzh_1, "да", astr, "призер")+COUNTIFS(city, "да",  sluzh_1, "да",astr, "победитель")</f>
        <v>0</v>
      </c>
      <c r="G28" s="289">
        <f>COUNTIFS(city, "да", sluzh_1, "да",astr,"участник",ovz,"да")+COUNTIFS(city, "да",sluzh_1, "да",astr,"призер",ovz,"да")+COUNTIFS(city, "да", sluzh_1, "да",astr,"победитель",ovz,"да")</f>
        <v>0</v>
      </c>
      <c r="H28" s="290">
        <f>COUNTIFS(vill, "да", sluzh_1, "да", astr, "участник")+COUNTIFS(vill, "да", sluzh_1, "да", astr, "призер")+COUNTIFS(vill, "да",  sluzh_1, "да",astr, "победитель")</f>
        <v>0</v>
      </c>
      <c r="I28" s="291">
        <f>COUNTIFS(vill, "да", sluzh_1, "да",astr,"участник",ovz,"да")+COUNTIFS(vill, "да",sluzh_1, "да",astr,"призер",ovz,"да")+COUNTIFS(vill, "да", sluzh_1, "да",astr,"победитель",ovz,"да")</f>
        <v>0</v>
      </c>
      <c r="J28" s="289">
        <f>COUNTIFS(city, "да",  sluzh_1, "да",astr, "победитель")</f>
        <v>0</v>
      </c>
      <c r="K28" s="289">
        <f>COUNTIFS(city, "да", sluzh_1, "да",astr,"победитель",ovz,"да")</f>
        <v>0</v>
      </c>
      <c r="L28" s="290">
        <f>COUNTIFS(vill, "да",  sluzh_1, "да",astr, "победитель")</f>
        <v>0</v>
      </c>
      <c r="M28" s="291">
        <f>COUNTIFS(vill, "да", sluzh_1, "да",astr,"победитель",ovz,"да")</f>
        <v>0</v>
      </c>
      <c r="N28" s="289">
        <f>COUNTIFS(city, "да", sluzh_1, "да", astr, "призер")</f>
        <v>0</v>
      </c>
      <c r="O28" s="289">
        <f>COUNTIFS(city, "да",sluzh_1, "да",astr,"призер",ovz,"да")</f>
        <v>0</v>
      </c>
      <c r="P28" s="290">
        <f>COUNTIFS(vill, "да", sluzh_1, "да", astr, "призер")</f>
        <v>0</v>
      </c>
      <c r="Q28" s="291">
        <f>COUNTIFS(vill, "да",sluzh_1, "да",astr,"призер",ovz,"да")</f>
        <v>0</v>
      </c>
      <c r="R28" s="120">
        <f t="shared" ref="R28:R50" si="1">SUM(J28,N28)</f>
        <v>0</v>
      </c>
      <c r="S28" s="120">
        <f t="shared" ref="S28:S50" si="2">SUM(K28,O28)</f>
        <v>0</v>
      </c>
      <c r="T28" s="121">
        <f t="shared" ref="T28:T50" si="3">SUM(L28,P28)</f>
        <v>0</v>
      </c>
      <c r="U28" s="121">
        <f t="shared" ref="U28:U50" si="4">SUM(M28,Q28)</f>
        <v>0</v>
      </c>
    </row>
    <row r="29" spans="1:22" ht="15.6">
      <c r="A29" s="45">
        <f t="shared" si="0"/>
        <v>128</v>
      </c>
      <c r="B29" s="46">
        <v>3</v>
      </c>
      <c r="C29" s="70" t="s">
        <v>8</v>
      </c>
      <c r="D29" s="2"/>
      <c r="E29" s="2"/>
      <c r="F29" s="289">
        <f>COUNTIFS(city, "да", sluzh_1, "да", bio, "участник")+COUNTIFS(city, "да", sluzh_1, "да", bio, "призер")+COUNTIFS(city, "да",  sluzh_1, "да",bio, "победитель")</f>
        <v>0</v>
      </c>
      <c r="G29" s="289">
        <f>COUNTIFS(city, "да", sluzh_1, "да",bio,"участник",ovz,"да")+COUNTIFS(city, "да",sluzh_1, "да",bio,"призер",ovz,"да")+COUNTIFS(city, "да", sluzh_1, "да",bio,"победитель",ovz,"да")</f>
        <v>0</v>
      </c>
      <c r="H29" s="290">
        <f>COUNTIFS(vill, "да", sluzh_1, "да", bio, "участник")+COUNTIFS(vill, "да", sluzh_1, "да", bio, "призер")+COUNTIFS(vill, "да",  sluzh_1, "да",bio, "победитель")</f>
        <v>0</v>
      </c>
      <c r="I29" s="291">
        <f>COUNTIFS(vill, "да", sluzh_1, "да",bio,"участник",ovz,"да")+COUNTIFS(vill, "да",sluzh_1, "да",bio,"призер",ovz,"да")+COUNTIFS(vill, "да", sluzh_1, "да",bio,"победитель",ovz,"да")</f>
        <v>0</v>
      </c>
      <c r="J29" s="289">
        <f>COUNTIFS(city, "да",  sluzh_1, "да",bio, "победитель")</f>
        <v>0</v>
      </c>
      <c r="K29" s="289">
        <f>COUNTIFS(city, "да", sluzh_1, "да",bio,"победитель",ovz,"да")</f>
        <v>0</v>
      </c>
      <c r="L29" s="290">
        <f>COUNTIFS(vill, "да",  sluzh_1, "да",bio, "победитель")</f>
        <v>0</v>
      </c>
      <c r="M29" s="291">
        <f>COUNTIFS(vill, "да", sluzh_1, "да",bio,"победитель",ovz,"да")</f>
        <v>0</v>
      </c>
      <c r="N29" s="289">
        <f>COUNTIFS(city, "да", sluzh_1, "да", bio, "призер")</f>
        <v>0</v>
      </c>
      <c r="O29" s="289">
        <f>COUNTIFS(city, "да",sluzh_1, "да",bio,"призер",ovz,"да")</f>
        <v>0</v>
      </c>
      <c r="P29" s="290">
        <f>COUNTIFS(vill, "да", sluzh_1, "да", bio, "призер")</f>
        <v>0</v>
      </c>
      <c r="Q29" s="291">
        <f>COUNTIFS(vill, "да",sluzh_1, "да",bio,"призер",ovz,"да")</f>
        <v>0</v>
      </c>
      <c r="R29" s="120">
        <f t="shared" si="1"/>
        <v>0</v>
      </c>
      <c r="S29" s="120">
        <f t="shared" si="2"/>
        <v>0</v>
      </c>
      <c r="T29" s="121">
        <f t="shared" si="3"/>
        <v>0</v>
      </c>
      <c r="U29" s="121">
        <f t="shared" si="4"/>
        <v>0</v>
      </c>
    </row>
    <row r="30" spans="1:22" ht="15.6">
      <c r="A30" s="45">
        <f t="shared" si="0"/>
        <v>128</v>
      </c>
      <c r="B30" s="46">
        <v>4</v>
      </c>
      <c r="C30" s="70" t="s">
        <v>9</v>
      </c>
      <c r="D30" s="2"/>
      <c r="E30" s="2"/>
      <c r="F30" s="289">
        <f>COUNTIFS(city, "да", sluzh_1, "да", geo, "участник")+COUNTIFS(city, "да", sluzh_1, "да", geo, "призер")+COUNTIFS(city, "да",  sluzh_1, "да",geo, "победитель")</f>
        <v>0</v>
      </c>
      <c r="G30" s="289">
        <f>COUNTIFS(city, "да", sluzh_1, "да",geo,"участник",ovz,"да")+COUNTIFS(city, "да",sluzh_1, "да",geo,"призер",ovz,"да")+COUNTIFS(city, "да", sluzh_1, "да",geo,"победитель",ovz,"да")</f>
        <v>0</v>
      </c>
      <c r="H30" s="290">
        <f>COUNTIFS(vill, "да", sluzh_1, "да", geo, "участник")+COUNTIFS(vill, "да", sluzh_1, "да", geo, "призер")+COUNTIFS(vill, "да",  sluzh_1, "да",geo, "победитель")</f>
        <v>0</v>
      </c>
      <c r="I30" s="291">
        <f>COUNTIFS(vill, "да", sluzh_1, "да",geo,"участник",ovz,"да")+COUNTIFS(vill, "да",sluzh_1, "да",geo,"призер",ovz,"да")+COUNTIFS(vill, "да", sluzh_1, "да",geo,"победитель",ovz,"да")</f>
        <v>0</v>
      </c>
      <c r="J30" s="289">
        <f>COUNTIFS(city, "да",  sluzh_1, "да",geo, "победитель")</f>
        <v>0</v>
      </c>
      <c r="K30" s="289">
        <f>COUNTIFS(city, "да", sluzh_1, "да",geo,"победитель",ovz,"да")</f>
        <v>0</v>
      </c>
      <c r="L30" s="290">
        <f>COUNTIFS(vill, "да",  sluzh_1, "да",geo, "победитель")</f>
        <v>0</v>
      </c>
      <c r="M30" s="291">
        <f>COUNTIFS(vill, "да", sluzh_1, "да",geo,"победитель",ovz,"да")</f>
        <v>0</v>
      </c>
      <c r="N30" s="289">
        <f>COUNTIFS(city, "да", sluzh_1, "да", geo, "призер")</f>
        <v>0</v>
      </c>
      <c r="O30" s="289">
        <f>COUNTIFS(city, "да",sluzh_1, "да",geo,"призер",ovz,"да")</f>
        <v>0</v>
      </c>
      <c r="P30" s="290">
        <f>COUNTIFS(vill, "да", sluzh_1, "да", geo, "призер")</f>
        <v>0</v>
      </c>
      <c r="Q30" s="291">
        <f>COUNTIFS(vill, "да",sluzh_1, "да",geo,"призер",ovz,"да")</f>
        <v>0</v>
      </c>
      <c r="R30" s="120">
        <f t="shared" si="1"/>
        <v>0</v>
      </c>
      <c r="S30" s="120">
        <f t="shared" si="2"/>
        <v>0</v>
      </c>
      <c r="T30" s="121">
        <f t="shared" si="3"/>
        <v>0</v>
      </c>
      <c r="U30" s="121">
        <f t="shared" si="4"/>
        <v>0</v>
      </c>
    </row>
    <row r="31" spans="1:22" ht="15.6">
      <c r="A31" s="45">
        <f t="shared" si="0"/>
        <v>128</v>
      </c>
      <c r="B31" s="46">
        <v>5</v>
      </c>
      <c r="C31" s="70" t="s">
        <v>49</v>
      </c>
      <c r="D31" s="2"/>
      <c r="E31" s="2"/>
      <c r="F31" s="289">
        <f>COUNTIFS(city, "да", sluzh_1, "да", ikt, "участник")+COUNTIFS(city, "да", sluzh_1, "да", ikt, "призер")+COUNTIFS(city, "да",  sluzh_1, "да",ikt, "победитель")</f>
        <v>0</v>
      </c>
      <c r="G31" s="289">
        <f>COUNTIFS(city, "да", sluzh_1, "да",ikt,"участник",ovz,"да")+COUNTIFS(city, "да",sluzh_1, "да",ikt,"призер",ovz,"да")+COUNTIFS(city, "да", sluzh_1, "да",ikt,"победитель",ovz,"да")</f>
        <v>0</v>
      </c>
      <c r="H31" s="290">
        <f>COUNTIFS(vill, "да", sluzh_1, "да", ikt, "участник")+COUNTIFS(vill, "да", sluzh_1, "да", ikt, "призер")+COUNTIFS(vill, "да",  sluzh_1, "да",ikt, "победитель")</f>
        <v>0</v>
      </c>
      <c r="I31" s="291">
        <f>COUNTIFS(vill, "да", sluzh_1, "да",ikt,"участник",ovz,"да")+COUNTIFS(vill, "да",sluzh_1, "да",ikt,"призер",ovz,"да")+COUNTIFS(vill, "да", sluzh_1, "да",ikt,"победитель",ovz,"да")</f>
        <v>0</v>
      </c>
      <c r="J31" s="289">
        <f>COUNTIFS(city, "да",  sluzh_1, "да",ikt, "победитель")</f>
        <v>0</v>
      </c>
      <c r="K31" s="289">
        <f>COUNTIFS(city, "да", sluzh_1, "да",ikt,"победитель",ovz,"да")</f>
        <v>0</v>
      </c>
      <c r="L31" s="290">
        <f>COUNTIFS(vill, "да",  sluzh_1, "да",ikt, "победитель")</f>
        <v>0</v>
      </c>
      <c r="M31" s="291">
        <f>COUNTIFS(vill, "да", sluzh_1, "да",ikt,"победитель",ovz,"да")</f>
        <v>0</v>
      </c>
      <c r="N31" s="289">
        <f>COUNTIFS(city, "да", sluzh_1, "да", ikt, "призер")</f>
        <v>0</v>
      </c>
      <c r="O31" s="289">
        <f>COUNTIFS(city, "да",sluzh_1, "да",ikt,"призер",ovz,"да")</f>
        <v>0</v>
      </c>
      <c r="P31" s="290">
        <f>COUNTIFS(vill, "да", sluzh_1, "да", ikt, "призер")</f>
        <v>0</v>
      </c>
      <c r="Q31" s="291">
        <f>COUNTIFS(vill, "да",sluzh_1, "да",ikt,"призер",ovz,"да")</f>
        <v>0</v>
      </c>
      <c r="R31" s="120">
        <f t="shared" si="1"/>
        <v>0</v>
      </c>
      <c r="S31" s="120">
        <f t="shared" si="2"/>
        <v>0</v>
      </c>
      <c r="T31" s="121">
        <f t="shared" si="3"/>
        <v>0</v>
      </c>
      <c r="U31" s="121">
        <f t="shared" si="4"/>
        <v>0</v>
      </c>
    </row>
    <row r="32" spans="1:22" ht="33.75" customHeight="1">
      <c r="A32" s="45">
        <f t="shared" si="0"/>
        <v>128</v>
      </c>
      <c r="B32" s="47">
        <v>6</v>
      </c>
      <c r="C32" s="70" t="s">
        <v>50</v>
      </c>
      <c r="D32" s="2"/>
      <c r="E32" s="2"/>
      <c r="F32" s="289">
        <f>COUNTIFS(city, "да", sluzh_1, "да", mxk, "участник")+COUNTIFS(city, "да", sluzh_1, "да", mxk, "призер")+COUNTIFS(city, "да",  sluzh_1, "да",mxk, "победитель")</f>
        <v>0</v>
      </c>
      <c r="G32" s="289">
        <f>COUNTIFS(city, "да", sluzh_1, "да",mxk,"участник",ovz,"да")+COUNTIFS(city, "да",sluzh_1, "да",mxk,"призер",ovz,"да")+COUNTIFS(city, "да", sluzh_1, "да",mxk,"победитель",ovz,"да")</f>
        <v>0</v>
      </c>
      <c r="H32" s="290">
        <f>COUNTIFS(vill, "да", sluzh_1, "да", mxk, "участник")+COUNTIFS(vill, "да", sluzh_1, "да", mxk, "призер")+COUNTIFS(vill, "да",  sluzh_1, "да",mxk, "победитель")</f>
        <v>0</v>
      </c>
      <c r="I32" s="291">
        <f>COUNTIFS(vill, "да", sluzh_1, "да",mxk,"участник",ovz,"да")+COUNTIFS(vill, "да",sluzh_1, "да",mxk,"призер",ovz,"да")+COUNTIFS(vill, "да", sluzh_1, "да",mxk,"победитель",ovz,"да")</f>
        <v>0</v>
      </c>
      <c r="J32" s="289">
        <f>COUNTIFS(city, "да",  sluzh_1, "да",mxk, "победитель")</f>
        <v>0</v>
      </c>
      <c r="K32" s="289">
        <f>COUNTIFS(city, "да", sluzh_1, "да",mxk,"победитель",ovz,"да")</f>
        <v>0</v>
      </c>
      <c r="L32" s="290">
        <f>COUNTIFS(vill, "да",  sluzh_1, "да",mxk, "победитель")</f>
        <v>0</v>
      </c>
      <c r="M32" s="291">
        <f>COUNTIFS(vill, "да", sluzh_1, "да",mxk,"победитель",ovz,"да")</f>
        <v>0</v>
      </c>
      <c r="N32" s="289">
        <f>COUNTIFS(city, "да", sluzh_1, "да", mxk, "призер")</f>
        <v>0</v>
      </c>
      <c r="O32" s="289">
        <f>COUNTIFS(city, "да",sluzh_1, "да",mxk,"призер",ovz,"да")</f>
        <v>0</v>
      </c>
      <c r="P32" s="290">
        <f>COUNTIFS(vill, "да", sluzh_1, "да", mxk, "призер")</f>
        <v>0</v>
      </c>
      <c r="Q32" s="291">
        <f>COUNTIFS(vill, "да",sluzh_1, "да",mxk,"призер",ovz,"да")</f>
        <v>0</v>
      </c>
      <c r="R32" s="120">
        <f t="shared" si="1"/>
        <v>0</v>
      </c>
      <c r="S32" s="120">
        <f t="shared" si="2"/>
        <v>0</v>
      </c>
      <c r="T32" s="121">
        <f t="shared" si="3"/>
        <v>0</v>
      </c>
      <c r="U32" s="121">
        <f t="shared" si="4"/>
        <v>0</v>
      </c>
    </row>
    <row r="33" spans="1:21" ht="15.6">
      <c r="A33" s="45">
        <f t="shared" si="0"/>
        <v>128</v>
      </c>
      <c r="B33" s="46">
        <v>7</v>
      </c>
      <c r="C33" s="70" t="s">
        <v>47</v>
      </c>
      <c r="D33" s="2"/>
      <c r="E33" s="2"/>
      <c r="F33" s="289">
        <f>COUNTIFS(city, "да", sluzh_1, "да", isp, "участник")+COUNTIFS(city, "да", sluzh_1, "да", isp, "призер")+COUNTIFS(city, "да",  sluzh_1, "да",isp, "победитель")</f>
        <v>0</v>
      </c>
      <c r="G33" s="289">
        <f>COUNTIFS(city, "да", sluzh_1, "да",isp,"участник",ovz,"да")+COUNTIFS(city, "да",sluzh_1, "да",isp,"призер",ovz,"да")+COUNTIFS(city, "да", sluzh_1, "да",isp,"победитель",ovz,"да")</f>
        <v>0</v>
      </c>
      <c r="H33" s="290">
        <f>COUNTIFS(vill, "да", sluzh_1, "да", isp, "участник")+COUNTIFS(vill, "да", sluzh_1, "да", isp, "призер")+COUNTIFS(vill, "да",  sluzh_1, "да",isp, "победитель")</f>
        <v>0</v>
      </c>
      <c r="I33" s="291">
        <f>COUNTIFS(vill, "да", sluzh_1, "да",isp,"участник",ovz,"да")+COUNTIFS(vill, "да",sluzh_1, "да",isp,"призер",ovz,"да")+COUNTIFS(vill, "да", sluzh_1, "да",isp,"победитель",ovz,"да")</f>
        <v>0</v>
      </c>
      <c r="J33" s="289">
        <f>COUNTIFS(city, "да",  sluzh_1, "да",isp, "победитель")</f>
        <v>0</v>
      </c>
      <c r="K33" s="289">
        <f>COUNTIFS(city, "да", sluzh_1, "да",isp,"победитель",ovz,"да")</f>
        <v>0</v>
      </c>
      <c r="L33" s="290">
        <f>COUNTIFS(vill, "да",  sluzh_1, "да",isp, "победитель")</f>
        <v>0</v>
      </c>
      <c r="M33" s="291">
        <f>COUNTIFS(vill, "да", sluzh_1, "да",isp,"победитель",ovz,"да")</f>
        <v>0</v>
      </c>
      <c r="N33" s="289">
        <f>COUNTIFS(city, "да", sluzh_1, "да", isp, "призер")</f>
        <v>0</v>
      </c>
      <c r="O33" s="289">
        <f>COUNTIFS(city, "да",sluzh_1, "да",isp,"призер",ovz,"да")</f>
        <v>0</v>
      </c>
      <c r="P33" s="290">
        <f>COUNTIFS(vill, "да", sluzh_1, "да", isp, "призер")</f>
        <v>0</v>
      </c>
      <c r="Q33" s="291">
        <f>COUNTIFS(vill, "да",sluzh_1, "да",isp,"призер",ovz,"да")</f>
        <v>0</v>
      </c>
      <c r="R33" s="120">
        <f t="shared" si="1"/>
        <v>0</v>
      </c>
      <c r="S33" s="120">
        <f t="shared" si="2"/>
        <v>0</v>
      </c>
      <c r="T33" s="121">
        <f t="shared" si="3"/>
        <v>0</v>
      </c>
      <c r="U33" s="121">
        <f t="shared" si="4"/>
        <v>0</v>
      </c>
    </row>
    <row r="34" spans="1:21" ht="15.6">
      <c r="A34" s="45">
        <f t="shared" si="0"/>
        <v>128</v>
      </c>
      <c r="B34" s="46">
        <v>8</v>
      </c>
      <c r="C34" s="70" t="s">
        <v>10</v>
      </c>
      <c r="D34" s="2"/>
      <c r="E34" s="2"/>
      <c r="F34" s="289">
        <f>COUNTIFS(city, "да", sluzh_1, "да", hist, "участник")+COUNTIFS(city, "да", sluzh_1, "да", hist, "призер")+COUNTIFS(city, "да",  sluzh_1, "да",hist, "победитель")</f>
        <v>0</v>
      </c>
      <c r="G34" s="289">
        <f>COUNTIFS(city, "да", sluzh_1, "да",hist,"участник",ovz,"да")+COUNTIFS(city, "да",sluzh_1, "да",hist,"призер",ovz,"да")+COUNTIFS(city, "да", sluzh_1, "да",hist,"победитель",ovz,"да")</f>
        <v>0</v>
      </c>
      <c r="H34" s="290">
        <f>COUNTIFS(vill, "да", sluzh_1, "да", hist, "участник")+COUNTIFS(vill, "да", sluzh_1, "да", hist, "призер")+COUNTIFS(vill, "да",  sluzh_1, "да",hist, "победитель")</f>
        <v>0</v>
      </c>
      <c r="I34" s="291">
        <f>COUNTIFS(vill, "да", sluzh_1, "да",hist,"участник",ovz,"да")+COUNTIFS(vill, "да",sluzh_1, "да",hist,"призер",ovz,"да")+COUNTIFS(vill, "да", sluzh_1, "да",hist,"победитель",ovz,"да")</f>
        <v>0</v>
      </c>
      <c r="J34" s="289">
        <f>COUNTIFS(city, "да",  sluzh_1, "да",hist, "победитель")</f>
        <v>0</v>
      </c>
      <c r="K34" s="289">
        <f>COUNTIFS(city, "да", sluzh_1, "да",hist,"победитель",ovz,"да")</f>
        <v>0</v>
      </c>
      <c r="L34" s="290">
        <f>COUNTIFS(vill, "да",  sluzh_1, "да",hist, "победитель")</f>
        <v>0</v>
      </c>
      <c r="M34" s="291">
        <f>COUNTIFS(vill, "да", sluzh_1, "да",hist,"победитель",ovz,"да")</f>
        <v>0</v>
      </c>
      <c r="N34" s="289">
        <f>COUNTIFS(city, "да", sluzh_1, "да", hist, "призер")</f>
        <v>0</v>
      </c>
      <c r="O34" s="289">
        <f>COUNTIFS(city, "да",sluzh_1, "да",hist,"призер",ovz,"да")</f>
        <v>0</v>
      </c>
      <c r="P34" s="290">
        <f>COUNTIFS(vill, "да", sluzh_1, "да", hist, "призер")</f>
        <v>0</v>
      </c>
      <c r="Q34" s="291">
        <f>COUNTIFS(vill, "да",sluzh_1, "да",hist,"призер",ovz,"да")</f>
        <v>0</v>
      </c>
      <c r="R34" s="120">
        <f t="shared" si="1"/>
        <v>0</v>
      </c>
      <c r="S34" s="120">
        <f t="shared" si="2"/>
        <v>0</v>
      </c>
      <c r="T34" s="121">
        <f t="shared" si="3"/>
        <v>0</v>
      </c>
      <c r="U34" s="121">
        <f t="shared" si="4"/>
        <v>0</v>
      </c>
    </row>
    <row r="35" spans="1:21" ht="15.6">
      <c r="A35" s="45">
        <f t="shared" si="0"/>
        <v>128</v>
      </c>
      <c r="B35" s="46">
        <v>9</v>
      </c>
      <c r="C35" s="70" t="s">
        <v>119</v>
      </c>
      <c r="D35" s="2"/>
      <c r="E35" s="2"/>
      <c r="F35" s="289">
        <f>COUNTIFS(city, "да", sluzh_1, "да", ital, "участник")+COUNTIFS(city, "да", sluzh_1, "да", ital, "призер")+COUNTIFS(city, "да",  sluzh_1, "да",ital, "победитель")</f>
        <v>0</v>
      </c>
      <c r="G35" s="289">
        <f>COUNTIFS(city, "да", sluzh_1, "да",ital,"участник",ovz,"да")+COUNTIFS(city, "да",sluzh_1, "да",ital,"призер",ovz,"да")+COUNTIFS(city, "да", sluzh_1, "да",ital,"победитель",ovz,"да")</f>
        <v>0</v>
      </c>
      <c r="H35" s="290">
        <f>COUNTIFS(vill, "да", sluzh_1, "да", ital, "участник")+COUNTIFS(vill, "да", sluzh_1, "да", ital, "призер")+COUNTIFS(vill, "да",  sluzh_1, "да",ital, "победитель")</f>
        <v>0</v>
      </c>
      <c r="I35" s="291">
        <f>COUNTIFS(vill, "да", sluzh_1, "да",ital,"участник",ovz,"да")+COUNTIFS(vill, "да",sluzh_1, "да",ital,"призер",ovz,"да")+COUNTIFS(vill, "да", sluzh_1, "да",ital,"победитель",ovz,"да")</f>
        <v>0</v>
      </c>
      <c r="J35" s="289">
        <f>COUNTIFS(city, "да",  sluzh_1, "да",ital, "победитель")</f>
        <v>0</v>
      </c>
      <c r="K35" s="289">
        <f>COUNTIFS(city, "да", sluzh_1, "да",ital,"победитель",ovz,"да")</f>
        <v>0</v>
      </c>
      <c r="L35" s="290">
        <f>COUNTIFS(vill, "да",  sluzh_1, "да",ital, "победитель")</f>
        <v>0</v>
      </c>
      <c r="M35" s="291">
        <f>COUNTIFS(vill, "да", sluzh_1, "да",ital,"победитель",ovz,"да")</f>
        <v>0</v>
      </c>
      <c r="N35" s="289">
        <f>COUNTIFS(city, "да", sluzh_1, "да", ital, "призер")</f>
        <v>0</v>
      </c>
      <c r="O35" s="289">
        <f>COUNTIFS(city, "да",sluzh_1, "да",ital,"призер",ovz,"да")</f>
        <v>0</v>
      </c>
      <c r="P35" s="290">
        <f>COUNTIFS(vill, "да", sluzh_1, "да", ital, "призер")</f>
        <v>0</v>
      </c>
      <c r="Q35" s="291">
        <f>COUNTIFS(vill, "да",sluzh_1, "да",ital,"призер",ovz,"да")</f>
        <v>0</v>
      </c>
      <c r="R35" s="120">
        <f t="shared" si="1"/>
        <v>0</v>
      </c>
      <c r="S35" s="120">
        <f t="shared" si="2"/>
        <v>0</v>
      </c>
      <c r="T35" s="121">
        <f t="shared" si="3"/>
        <v>0</v>
      </c>
      <c r="U35" s="121">
        <f t="shared" si="4"/>
        <v>0</v>
      </c>
    </row>
    <row r="36" spans="1:21" ht="15.6">
      <c r="A36" s="45">
        <f t="shared" si="0"/>
        <v>128</v>
      </c>
      <c r="B36" s="46">
        <v>10</v>
      </c>
      <c r="C36" s="70" t="s">
        <v>120</v>
      </c>
      <c r="D36" s="2"/>
      <c r="E36" s="2"/>
      <c r="F36" s="289">
        <f>COUNTIFS(city, "да", sluzh_1, "да",china, "участник")+COUNTIFS(city, "да", sluzh_1, "да", china, "призер")+COUNTIFS(city, "да",  sluzh_1, "да",china, "победитель")</f>
        <v>0</v>
      </c>
      <c r="G36" s="289">
        <f>COUNTIFS(city, "да", sluzh_1, "да",china,"участник",ovz,"да")+COUNTIFS(city, "да",sluzh_1, "да",china,"призер",ovz,"да")+COUNTIFS(city, "да", sluzh_1, "да",china,"победитель",ovz,"да")</f>
        <v>0</v>
      </c>
      <c r="H36" s="290">
        <f>COUNTIFS(vill, "да", sluzh_1, "да", china, "участник")+COUNTIFS(vill, "да", sluzh_1, "да", china, "призер")+COUNTIFS(vill, "да",  sluzh_1, "да",china, "победитель")</f>
        <v>0</v>
      </c>
      <c r="I36" s="291">
        <f>COUNTIFS(vill, "да", sluzh_1, "да",china,"участник",ovz,"да")+COUNTIFS(vill, "да",sluzh_1, "да",china,"призер",ovz,"да")+COUNTIFS(vill, "да", sluzh_1, "да",china,"победитель",ovz,"да")</f>
        <v>0</v>
      </c>
      <c r="J36" s="289">
        <f>COUNTIFS(city, "да",  sluzh_1, "да",china, "победитель")</f>
        <v>0</v>
      </c>
      <c r="K36" s="289">
        <f>COUNTIFS(city, "да", sluzh_1, "да",china,"победитель",ovz,"да")</f>
        <v>0</v>
      </c>
      <c r="L36" s="290">
        <f>COUNTIFS(vill, "да",  sluzh_1, "да",china, "победитель")</f>
        <v>0</v>
      </c>
      <c r="M36" s="291">
        <f>COUNTIFS(vill, "да", sluzh_1, "да",china,"победитель",ovz,"да")</f>
        <v>0</v>
      </c>
      <c r="N36" s="289">
        <f>COUNTIFS(city, "да", sluzh_1, "да", china, "призер")</f>
        <v>0</v>
      </c>
      <c r="O36" s="289">
        <f>COUNTIFS(city, "да",sluzh_1, "да",china,"призер",ovz,"да")</f>
        <v>0</v>
      </c>
      <c r="P36" s="290">
        <f>COUNTIFS(vill, "да", sluzh_1, "да", china, "призер")</f>
        <v>0</v>
      </c>
      <c r="Q36" s="291">
        <f>COUNTIFS(vill, "да",sluzh_1, "да",china,"призер",ovz,"да")</f>
        <v>0</v>
      </c>
      <c r="R36" s="120">
        <f t="shared" si="1"/>
        <v>0</v>
      </c>
      <c r="S36" s="120">
        <f t="shared" si="2"/>
        <v>0</v>
      </c>
      <c r="T36" s="121">
        <f t="shared" si="3"/>
        <v>0</v>
      </c>
      <c r="U36" s="121">
        <f t="shared" si="4"/>
        <v>0</v>
      </c>
    </row>
    <row r="37" spans="1:21" ht="15.6">
      <c r="A37" s="45">
        <f t="shared" si="0"/>
        <v>128</v>
      </c>
      <c r="B37" s="46">
        <v>11</v>
      </c>
      <c r="C37" s="70" t="s">
        <v>5</v>
      </c>
      <c r="D37" s="2"/>
      <c r="E37" s="2"/>
      <c r="F37" s="289">
        <f>COUNTIFS(city, "да", sluzh_1, "да",liter, "участник")+COUNTIFS(city, "да", sluzh_1, "да", liter, "призер")+COUNTIFS(city, "да",  sluzh_1, "да",liter, "победитель")</f>
        <v>0</v>
      </c>
      <c r="G37" s="289">
        <f>COUNTIFS(city, "да", sluzh_1, "да",liter,"участник",ovz,"да")+COUNTIFS(city, "да",sluzh_1, "да",liter,"призер",ovz,"да")+COUNTIFS(city, "да", sluzh_1, "да",liter,"победитель",ovz,"да")</f>
        <v>0</v>
      </c>
      <c r="H37" s="290">
        <f>COUNTIFS(vill, "да", sluzh_1, "да",liter, "участник")+COUNTIFS(vill, "да", sluzh_1, "да", liter, "призер")+COUNTIFS(vill, "да",  sluzh_1, "да",liter, "победитель")</f>
        <v>0</v>
      </c>
      <c r="I37" s="291">
        <f>COUNTIFS(vill, "да", sluzh_1, "да",liter,"участник",ovz,"да")+COUNTIFS(vill, "да",sluzh_1, "да",liter,"призер",ovz,"да")+COUNTIFS(vill, "да", sluzh_1, "да",liter,"победитель",ovz,"да")</f>
        <v>0</v>
      </c>
      <c r="J37" s="289">
        <f>COUNTIFS(city, "да",  sluzh_1, "да",liter, "победитель")</f>
        <v>0</v>
      </c>
      <c r="K37" s="289">
        <f>COUNTIFS(city, "да", sluzh_1, "да",liter,"победитель",ovz,"да")</f>
        <v>0</v>
      </c>
      <c r="L37" s="290">
        <f>COUNTIFS(vill, "да",  sluzh_1, "да",liter, "победитель")</f>
        <v>0</v>
      </c>
      <c r="M37" s="291">
        <f>COUNTIFS(vill, "да", sluzh_1, "да",liter,"победитель",ovz,"да")</f>
        <v>0</v>
      </c>
      <c r="N37" s="289">
        <f>COUNTIFS(city, "да", sluzh_1, "да", liter, "призер")</f>
        <v>0</v>
      </c>
      <c r="O37" s="289">
        <f>COUNTIFS(city, "да",sluzh_1, "да",liter,"призер",ovz,"да")</f>
        <v>0</v>
      </c>
      <c r="P37" s="290">
        <f>COUNTIFS(vill, "да", sluzh_1, "да", liter, "призер")</f>
        <v>0</v>
      </c>
      <c r="Q37" s="291">
        <f>COUNTIFS(vill, "да",sluzh_1, "да",liter,"призер",ovz,"да")</f>
        <v>0</v>
      </c>
      <c r="R37" s="120">
        <f t="shared" si="1"/>
        <v>0</v>
      </c>
      <c r="S37" s="120">
        <f t="shared" si="2"/>
        <v>0</v>
      </c>
      <c r="T37" s="121">
        <f t="shared" si="3"/>
        <v>0</v>
      </c>
      <c r="U37" s="121">
        <f t="shared" si="4"/>
        <v>0</v>
      </c>
    </row>
    <row r="38" spans="1:21" ht="15.6">
      <c r="A38" s="45">
        <f t="shared" si="0"/>
        <v>128</v>
      </c>
      <c r="B38" s="46">
        <v>12</v>
      </c>
      <c r="C38" s="70" t="s">
        <v>20</v>
      </c>
      <c r="D38" s="2"/>
      <c r="E38" s="2"/>
      <c r="F38" s="289">
        <f>COUNTIFS(city, "да", sluzh_1, "да",math, "участник")+COUNTIFS(city, "да", sluzh_1, "да", math, "призер")+COUNTIFS(city, "да",  sluzh_1, "да",math, "победитель")</f>
        <v>0</v>
      </c>
      <c r="G38" s="289">
        <f>COUNTIFS(city, "да", sluzh_1, "да",math,"участник",ovz,"да")+COUNTIFS(city, "да",sluzh_1, "да",math,"призер",ovz,"да")+COUNTIFS(city, "да", sluzh_1, "да",math,"победитель",ovz,"да")</f>
        <v>0</v>
      </c>
      <c r="H38" s="290">
        <f>COUNTIFS(vill, "да", sluzh_1, "да",math, "участник")+COUNTIFS(vill, "да", sluzh_1, "да", math, "призер")+COUNTIFS(vill, "да",  sluzh_1, "да",math, "победитель")</f>
        <v>0</v>
      </c>
      <c r="I38" s="291">
        <f>COUNTIFS(vill, "да", sluzh_1, "да",math,"участник",ovz,"да")+COUNTIFS(vill, "да",sluzh_1, "да",math,"призер",ovz,"да")+COUNTIFS(vill, "да", sluzh_1, "да",math,"победитель",ovz,"да")</f>
        <v>0</v>
      </c>
      <c r="J38" s="289">
        <f>COUNTIFS(city, "да",  sluzh_1, "да",math, "победитель")</f>
        <v>0</v>
      </c>
      <c r="K38" s="289">
        <f>COUNTIFS(city, "да", sluzh_1, "да",math,"победитель",ovz,"да")</f>
        <v>0</v>
      </c>
      <c r="L38" s="290">
        <f>COUNTIFS(vill, "да",  sluzh_1, "да",math, "победитель")</f>
        <v>0</v>
      </c>
      <c r="M38" s="291">
        <f>COUNTIFS(vill, "да", sluzh_1, "да",math,"победитель",ovz,"да")</f>
        <v>0</v>
      </c>
      <c r="N38" s="289">
        <f>COUNTIFS(city, "да", sluzh_1, "да", math, "призер")</f>
        <v>0</v>
      </c>
      <c r="O38" s="289">
        <f>COUNTIFS(city, "да",sluzh_1, "да",math,"призер",ovz,"да")</f>
        <v>0</v>
      </c>
      <c r="P38" s="290">
        <f>COUNTIFS(vill, "да", sluzh_1, "да", math, "призер")</f>
        <v>0</v>
      </c>
      <c r="Q38" s="291">
        <f>COUNTIFS(vill, "да",sluzh_1, "да",math,"призер",ovz,"да")</f>
        <v>0</v>
      </c>
      <c r="R38" s="120">
        <f t="shared" si="1"/>
        <v>0</v>
      </c>
      <c r="S38" s="120">
        <f t="shared" si="2"/>
        <v>0</v>
      </c>
      <c r="T38" s="121">
        <f t="shared" si="3"/>
        <v>0</v>
      </c>
      <c r="U38" s="121">
        <f t="shared" si="4"/>
        <v>0</v>
      </c>
    </row>
    <row r="39" spans="1:21" ht="15.6">
      <c r="A39" s="45">
        <f t="shared" si="0"/>
        <v>128</v>
      </c>
      <c r="B39" s="46">
        <v>13</v>
      </c>
      <c r="C39" s="70" t="s">
        <v>21</v>
      </c>
      <c r="D39" s="2"/>
      <c r="E39" s="2"/>
      <c r="F39" s="289">
        <f>COUNTIFS(city, "да", sluzh_1, "да",germ, "участник")+COUNTIFS(city, "да", sluzh_1, "да", germ, "призер")+COUNTIFS(city, "да",  sluzh_1, "да",germ, "победитель")</f>
        <v>0</v>
      </c>
      <c r="G39" s="289">
        <f>COUNTIFS(city, "да", sluzh_1, "да",germ,"участник",ovz,"да")+COUNTIFS(city, "да",sluzh_1, "да",germ,"призер",ovz,"да")+COUNTIFS(city, "да", sluzh_1, "да",germ,"победитель",ovz,"да")</f>
        <v>0</v>
      </c>
      <c r="H39" s="290">
        <f>COUNTIFS(vill, "да", sluzh_1, "да",germ, "участник")+COUNTIFS(vill, "да", sluzh_1, "да", germ, "призер")+COUNTIFS(vill, "да",  sluzh_1, "да",germ, "победитель")</f>
        <v>0</v>
      </c>
      <c r="I39" s="291">
        <f>COUNTIFS(vill, "да", sluzh_1, "да",germ,"участник",ovz,"да")+COUNTIFS(vill, "да",sluzh_1, "да",germ,"призер",ovz,"да")+COUNTIFS(vill, "да", sluzh_1, "да",germ,"победитель",ovz,"да")</f>
        <v>0</v>
      </c>
      <c r="J39" s="289">
        <f>COUNTIFS(city, "да",  sluzh_1, "да",germ, "победитель")</f>
        <v>0</v>
      </c>
      <c r="K39" s="289">
        <f>COUNTIFS(city, "да", sluzh_1, "да",germ,"победитель",ovz,"да")</f>
        <v>0</v>
      </c>
      <c r="L39" s="290">
        <f>COUNTIFS(vill, "да",  sluzh_1, "да",germ, "победитель")</f>
        <v>0</v>
      </c>
      <c r="M39" s="291">
        <f>COUNTIFS(vill, "да", sluzh_1, "да",germ,"победитель",ovz,"да")</f>
        <v>0</v>
      </c>
      <c r="N39" s="289">
        <f>COUNTIFS(city, "да", sluzh_1, "да", germ, "призер")</f>
        <v>0</v>
      </c>
      <c r="O39" s="289">
        <f>COUNTIFS(city, "да",sluzh_1, "да",germ,"призер",ovz,"да")</f>
        <v>0</v>
      </c>
      <c r="P39" s="290">
        <f>COUNTIFS(vill, "да", sluzh_1, "да", germ, "призер")</f>
        <v>0</v>
      </c>
      <c r="Q39" s="291">
        <f>COUNTIFS(vill, "да",sluzh_1, "да",germ,"призер",ovz,"да")</f>
        <v>0</v>
      </c>
      <c r="R39" s="120">
        <f t="shared" si="1"/>
        <v>0</v>
      </c>
      <c r="S39" s="120">
        <f t="shared" si="2"/>
        <v>0</v>
      </c>
      <c r="T39" s="121">
        <f t="shared" si="3"/>
        <v>0</v>
      </c>
      <c r="U39" s="121">
        <f t="shared" si="4"/>
        <v>0</v>
      </c>
    </row>
    <row r="40" spans="1:21" ht="15.6">
      <c r="A40" s="45">
        <f t="shared" si="0"/>
        <v>128</v>
      </c>
      <c r="B40" s="46">
        <v>14</v>
      </c>
      <c r="C40" s="70" t="s">
        <v>11</v>
      </c>
      <c r="D40" s="2"/>
      <c r="E40" s="2"/>
      <c r="F40" s="289">
        <f>COUNTIFS(city, "да", sluzh_1, "да",obsh, "участник")+COUNTIFS(city, "да", sluzh_1, "да", obsh, "призер")+COUNTIFS(city, "да",  sluzh_1, "да",obsh, "победитель")</f>
        <v>0</v>
      </c>
      <c r="G40" s="289">
        <f>COUNTIFS(city, "да", sluzh_1, "да",obsh,"участник",ovz,"да")+COUNTIFS(city, "да",sluzh_1, "да",obsh,"призер",ovz,"да")+COUNTIFS(city, "да", sluzh_1, "да",obsh,"победитель",ovz,"да")</f>
        <v>0</v>
      </c>
      <c r="H40" s="290">
        <f>COUNTIFS(vill, "да", sluzh_1, "да",obsh, "участник")+COUNTIFS(vill, "да", sluzh_1, "да", obsh, "призер")+COUNTIFS(vill, "да",  sluzh_1, "да",obsh, "победитель")</f>
        <v>0</v>
      </c>
      <c r="I40" s="291">
        <f>COUNTIFS(vill, "да", sluzh_1, "да",obsh,"участник",ovz,"да")+COUNTIFS(vill, "да",sluzh_1, "да",obsh,"призер",ovz,"да")+COUNTIFS(vill, "да", sluzh_1, "да",obsh,"победитель",ovz,"да")</f>
        <v>0</v>
      </c>
      <c r="J40" s="289">
        <f>COUNTIFS(city, "да",  sluzh_1, "да",obsh, "победитель")</f>
        <v>0</v>
      </c>
      <c r="K40" s="289">
        <f>COUNTIFS(city, "да", sluzh_1, "да",obsh,"победитель",ovz,"да")</f>
        <v>0</v>
      </c>
      <c r="L40" s="290">
        <f>COUNTIFS(vill, "да",  sluzh_1, "да",obsh, "победитель")</f>
        <v>0</v>
      </c>
      <c r="M40" s="291">
        <f>COUNTIFS(vill, "да", sluzh_1, "да",obsh,"победитель",ovz,"да")</f>
        <v>0</v>
      </c>
      <c r="N40" s="289">
        <f>COUNTIFS(city, "да", sluzh_1, "да", obsh, "призер")</f>
        <v>0</v>
      </c>
      <c r="O40" s="289">
        <f>COUNTIFS(city, "да",sluzh_1, "да",obsh,"призер",ovz,"да")</f>
        <v>0</v>
      </c>
      <c r="P40" s="290">
        <f>COUNTIFS(vill, "да", sluzh_1, "да", obsh, "призер")</f>
        <v>0</v>
      </c>
      <c r="Q40" s="291">
        <f>COUNTIFS(vill, "да",sluzh_1, "да",obsh,"призер",ovz,"да")</f>
        <v>0</v>
      </c>
      <c r="R40" s="120">
        <f t="shared" si="1"/>
        <v>0</v>
      </c>
      <c r="S40" s="120">
        <f t="shared" si="2"/>
        <v>0</v>
      </c>
      <c r="T40" s="121">
        <f t="shared" si="3"/>
        <v>0</v>
      </c>
      <c r="U40" s="121">
        <f t="shared" si="4"/>
        <v>0</v>
      </c>
    </row>
    <row r="41" spans="1:21" ht="31.2">
      <c r="A41" s="45">
        <f t="shared" si="0"/>
        <v>128</v>
      </c>
      <c r="B41" s="46">
        <v>15</v>
      </c>
      <c r="C41" s="70" t="s">
        <v>51</v>
      </c>
      <c r="D41" s="2"/>
      <c r="E41" s="2"/>
      <c r="F41" s="289">
        <f>COUNTIFS(city, "да", sluzh_1, "да",OBGH, "участник")+COUNTIFS(city, "да", sluzh_1, "да", OBGH, "призер")+COUNTIFS(city, "да",  sluzh_1, "да",OBGH, "победитель")</f>
        <v>0</v>
      </c>
      <c r="G41" s="289">
        <f>COUNTIFS(city, "да", sluzh_1, "да",OBGH,"участник",ovz,"да")+COUNTIFS(city, "да",sluzh_1, "да",OBGH,"призер",ovz,"да")+COUNTIFS(city, "да", sluzh_1, "да",OBGH,"победитель",ovz,"да")</f>
        <v>0</v>
      </c>
      <c r="H41" s="290">
        <f>COUNTIFS(vill, "да", sluzh_1, "да",OBGH, "участник")+COUNTIFS(vill, "да", sluzh_1, "да", OBGH, "призер")+COUNTIFS(vill, "да",  sluzh_1, "да",OBGH, "победитель")</f>
        <v>0</v>
      </c>
      <c r="I41" s="291">
        <f>COUNTIFS(vill, "да", sluzh_1, "да",OBGH,"участник",ovz,"да")+COUNTIFS(vill, "да",sluzh_1, "да",OBGH,"призер",ovz,"да")+COUNTIFS(vill, "да", sluzh_1, "да",OBGH,"победитель",ovz,"да")</f>
        <v>0</v>
      </c>
      <c r="J41" s="289">
        <f>COUNTIFS(city, "да",  sluzh_1, "да",OBGH, "победитель")</f>
        <v>0</v>
      </c>
      <c r="K41" s="289">
        <f>COUNTIFS(city, "да", sluzh_1, "да",OBGH,"победитель",ovz,"да")</f>
        <v>0</v>
      </c>
      <c r="L41" s="290">
        <f>COUNTIFS(vill, "да",  sluzh_1, "да",OBGH, "победитель")</f>
        <v>0</v>
      </c>
      <c r="M41" s="291">
        <f>COUNTIFS(vill, "да", sluzh_1, "да",OBGH,"победитель",ovz,"да")</f>
        <v>0</v>
      </c>
      <c r="N41" s="289">
        <f>COUNTIFS(city, "да", sluzh_1, "да", OBGH, "призер")</f>
        <v>0</v>
      </c>
      <c r="O41" s="289">
        <f>COUNTIFS(city, "да",sluzh_1, "да",OBGH,"призер",ovz,"да")</f>
        <v>0</v>
      </c>
      <c r="P41" s="290">
        <f>COUNTIFS(vill, "да", sluzh_1, "да", OBGH, "призер")</f>
        <v>0</v>
      </c>
      <c r="Q41" s="291">
        <f>COUNTIFS(vill, "да",sluzh_1, "да",OBGH,"призер",ovz,"да")</f>
        <v>0</v>
      </c>
      <c r="R41" s="120">
        <f t="shared" si="1"/>
        <v>0</v>
      </c>
      <c r="S41" s="120">
        <f t="shared" si="2"/>
        <v>0</v>
      </c>
      <c r="T41" s="121">
        <f t="shared" si="3"/>
        <v>0</v>
      </c>
      <c r="U41" s="121">
        <f t="shared" si="4"/>
        <v>0</v>
      </c>
    </row>
    <row r="42" spans="1:21" ht="15.6">
      <c r="A42" s="45">
        <f t="shared" si="0"/>
        <v>128</v>
      </c>
      <c r="B42" s="46">
        <v>16</v>
      </c>
      <c r="C42" s="70" t="s">
        <v>12</v>
      </c>
      <c r="D42" s="2"/>
      <c r="E42" s="2"/>
      <c r="F42" s="289">
        <f>COUNTIFS(city, "да", sluzh_1, "да",pravo, "участник")+COUNTIFS(city, "да", sluzh_1, "да", pravo, "призер")+COUNTIFS(city, "да",  sluzh_1, "да",pravo, "победитель")</f>
        <v>0</v>
      </c>
      <c r="G42" s="289">
        <f>COUNTIFS(city, "да", sluzh_1, "да",pravo,"участник",ovz,"да")+COUNTIFS(city, "да",sluzh_1, "да",pravo,"призер",ovz,"да")+COUNTIFS(city, "да", sluzh_1, "да",pravo,"победитель",ovz,"да")</f>
        <v>0</v>
      </c>
      <c r="H42" s="290">
        <f>COUNTIFS(vill, "да", sluzh_1, "да",pravo, "участник")+COUNTIFS(vill, "да", sluzh_1, "да", pravo, "призер")+COUNTIFS(vill, "да",  sluzh_1, "да",pravo, "победитель")</f>
        <v>0</v>
      </c>
      <c r="I42" s="291">
        <f>COUNTIFS(vill, "да", sluzh_1, "да",pravo,"участник",ovz,"да")+COUNTIFS(vill, "да",sluzh_1, "да",pravo,"призер",ovz,"да")+COUNTIFS(vill, "да", sluzh_1, "да",pravo,"победитель",ovz,"да")</f>
        <v>0</v>
      </c>
      <c r="J42" s="289">
        <f>COUNTIFS(city, "да",  sluzh_1, "да",pravo, "победитель")</f>
        <v>0</v>
      </c>
      <c r="K42" s="289">
        <f>COUNTIFS(city, "да", sluzh_1, "да",pravo,"победитель",ovz,"да")</f>
        <v>0</v>
      </c>
      <c r="L42" s="290">
        <f>COUNTIFS(vill, "да",  sluzh_1, "да",pravo, "победитель")</f>
        <v>0</v>
      </c>
      <c r="M42" s="291">
        <f>COUNTIFS(vill, "да", sluzh_1, "да",pravo,"победитель",ovz,"да")</f>
        <v>0</v>
      </c>
      <c r="N42" s="289">
        <f>COUNTIFS(city, "да", sluzh_1, "да", pravo, "призер")</f>
        <v>0</v>
      </c>
      <c r="O42" s="289">
        <f>COUNTIFS(city, "да",sluzh_1, "да",pravo,"призер",ovz,"да")</f>
        <v>0</v>
      </c>
      <c r="P42" s="290">
        <f>COUNTIFS(vill, "да", sluzh_1, "да", pravo, "призер")</f>
        <v>0</v>
      </c>
      <c r="Q42" s="291">
        <f>COUNTIFS(vill, "да",sluzh_1, "да",pravo,"призер",ovz,"да")</f>
        <v>0</v>
      </c>
      <c r="R42" s="120">
        <f t="shared" si="1"/>
        <v>0</v>
      </c>
      <c r="S42" s="120">
        <f t="shared" si="2"/>
        <v>0</v>
      </c>
      <c r="T42" s="121">
        <f t="shared" si="3"/>
        <v>0</v>
      </c>
      <c r="U42" s="121">
        <f t="shared" si="4"/>
        <v>0</v>
      </c>
    </row>
    <row r="43" spans="1:21" ht="15.6">
      <c r="A43" s="45">
        <f t="shared" si="0"/>
        <v>128</v>
      </c>
      <c r="B43" s="46">
        <v>17</v>
      </c>
      <c r="C43" s="70" t="s">
        <v>4</v>
      </c>
      <c r="D43" s="2"/>
      <c r="E43" s="2"/>
      <c r="F43" s="289">
        <f>COUNTIFS(city, "да", sluzh_1, "да",rus, "участник")+COUNTIFS(city, "да", sluzh_1, "да", rus, "призер")+COUNTIFS(city, "да",  sluzh_1, "да",rus, "победитель")</f>
        <v>0</v>
      </c>
      <c r="G43" s="289">
        <f>COUNTIFS(city, "да", sluzh_1, "да",rus,"участник",ovz,"да")+COUNTIFS(city, "да",sluzh_1, "да",rus,"призер",ovz,"да")+COUNTIFS(city, "да", sluzh_1, "да",rus,"победитель",ovz,"да")</f>
        <v>0</v>
      </c>
      <c r="H43" s="290">
        <f>COUNTIFS(vill, "да", sluzh_1, "да",rus, "участник")+COUNTIFS(vill, "да", sluzh_1, "да", rus, "призер")+COUNTIFS(vill, "да",  sluzh_1, "да",rus, "победитель")</f>
        <v>0</v>
      </c>
      <c r="I43" s="291">
        <f>COUNTIFS(vill, "да", sluzh_1, "да",rus,"участник",ovz,"да")+COUNTIFS(vill, "да",sluzh_1, "да",rus,"призер",ovz,"да")+COUNTIFS(vill, "да", sluzh_1, "да",rus,"победитель",ovz,"да")</f>
        <v>0</v>
      </c>
      <c r="J43" s="289">
        <f>COUNTIFS(city, "да",  sluzh_1, "да",rus, "победитель")</f>
        <v>0</v>
      </c>
      <c r="K43" s="289">
        <f>COUNTIFS(city, "да", sluzh_1, "да",rus,"победитель",ovz,"да")</f>
        <v>0</v>
      </c>
      <c r="L43" s="290">
        <f>COUNTIFS(vill, "да",  sluzh_1, "да",rus, "победитель")</f>
        <v>0</v>
      </c>
      <c r="M43" s="291">
        <f>COUNTIFS(vill, "да", sluzh_1, "да",rus,"победитель",ovz,"да")</f>
        <v>0</v>
      </c>
      <c r="N43" s="289">
        <f>COUNTIFS(city, "да", sluzh_1, "да", rus, "призер")</f>
        <v>0</v>
      </c>
      <c r="O43" s="289">
        <f>COUNTIFS(city, "да",sluzh_1, "да",rus,"призер",ovz,"да")</f>
        <v>0</v>
      </c>
      <c r="P43" s="290">
        <f>COUNTIFS(vill, "да", sluzh_1, "да", rus, "призер")</f>
        <v>0</v>
      </c>
      <c r="Q43" s="291">
        <f>COUNTIFS(vill, "да",sluzh_1, "да",rus,"призер",ovz,"да")</f>
        <v>0</v>
      </c>
      <c r="R43" s="120">
        <f t="shared" si="1"/>
        <v>0</v>
      </c>
      <c r="S43" s="120">
        <f t="shared" si="2"/>
        <v>0</v>
      </c>
      <c r="T43" s="121">
        <f t="shared" si="3"/>
        <v>0</v>
      </c>
      <c r="U43" s="121">
        <f t="shared" si="4"/>
        <v>0</v>
      </c>
    </row>
    <row r="44" spans="1:21" ht="15.6">
      <c r="A44" s="45">
        <f t="shared" si="0"/>
        <v>128</v>
      </c>
      <c r="B44" s="46">
        <v>18</v>
      </c>
      <c r="C44" s="70" t="s">
        <v>16</v>
      </c>
      <c r="D44" s="2"/>
      <c r="E44" s="2"/>
      <c r="F44" s="289">
        <f>COUNTIFS(city, "да", sluzh_1, "да",tehno, "участник")+COUNTIFS(city, "да", sluzh_1, "да", tehno, "призер")+COUNTIFS(city, "да",  sluzh_1, "да",tehno, "победитель")</f>
        <v>0</v>
      </c>
      <c r="G44" s="289">
        <f>COUNTIFS(city, "да", sluzh_1, "да",tehno,"участник",ovz,"да")+COUNTIFS(city, "да",sluzh_1, "да",tehno,"призер",ovz,"да")+COUNTIFS(city, "да", sluzh_1, "да",tehno,"победитель",ovz,"да")</f>
        <v>0</v>
      </c>
      <c r="H44" s="290">
        <f>COUNTIFS(vill, "да", sluzh_1, "да",tehno, "участник")+COUNTIFS(vill, "да", sluzh_1, "да", tehno, "призер")+COUNTIFS(vill, "да",  sluzh_1, "да",tehno, "победитель")</f>
        <v>0</v>
      </c>
      <c r="I44" s="291">
        <f>COUNTIFS(vill, "да", sluzh_1, "да",tehno,"участник",ovz,"да")+COUNTIFS(vill, "да",sluzh_1, "да",tehno,"призер",ovz,"да")+COUNTIFS(vill, "да", sluzh_1, "да",tehno,"победитель",ovz,"да")</f>
        <v>0</v>
      </c>
      <c r="J44" s="289">
        <f>COUNTIFS(city, "да",  sluzh_1, "да",tehno, "победитель")</f>
        <v>0</v>
      </c>
      <c r="K44" s="289">
        <f>COUNTIFS(city, "да", sluzh_1, "да",tehno,"победитель",ovz,"да")</f>
        <v>0</v>
      </c>
      <c r="L44" s="290">
        <f>COUNTIFS(vill, "да",  sluzh_1, "да",tehno, "победитель")</f>
        <v>0</v>
      </c>
      <c r="M44" s="291">
        <f>COUNTIFS(vill, "да", sluzh_1, "да",tehno,"победитель",ovz,"да")</f>
        <v>0</v>
      </c>
      <c r="N44" s="289">
        <f>COUNTIFS(city, "да", sluzh_1, "да", tehno, "призер")</f>
        <v>0</v>
      </c>
      <c r="O44" s="289">
        <f>COUNTIFS(city, "да",sluzh_1, "да",tehno,"призер",ovz,"да")</f>
        <v>0</v>
      </c>
      <c r="P44" s="290">
        <f>COUNTIFS(vill, "да", sluzh_1, "да",tehno, "призер")</f>
        <v>0</v>
      </c>
      <c r="Q44" s="291">
        <f>COUNTIFS(vill, "да",sluzh_1, "да",tehno,"призер",ovz,"да")</f>
        <v>0</v>
      </c>
      <c r="R44" s="120">
        <f t="shared" si="1"/>
        <v>0</v>
      </c>
      <c r="S44" s="120">
        <f t="shared" si="2"/>
        <v>0</v>
      </c>
      <c r="T44" s="121">
        <f t="shared" si="3"/>
        <v>0</v>
      </c>
      <c r="U44" s="121">
        <f t="shared" si="4"/>
        <v>0</v>
      </c>
    </row>
    <row r="45" spans="1:21" ht="15.6">
      <c r="A45" s="45">
        <f t="shared" si="0"/>
        <v>128</v>
      </c>
      <c r="B45" s="46">
        <v>19</v>
      </c>
      <c r="C45" s="70" t="s">
        <v>6</v>
      </c>
      <c r="D45" s="2"/>
      <c r="E45" s="2"/>
      <c r="F45" s="289">
        <f>COUNTIFS(city, "да", sluzh_1, "да",phys, "участник")+COUNTIFS(city, "да", sluzh_1, "да", phys, "призер")+COUNTIFS(city, "да",  sluzh_1, "да",phys, "победитель")</f>
        <v>0</v>
      </c>
      <c r="G45" s="289">
        <f>COUNTIFS(city, "да", sluzh_1, "да",phys,"участник",ovz,"да")+COUNTIFS(city, "да",sluzh_1, "да",phys,"призер",ovz,"да")+COUNTIFS(city, "да", sluzh_1, "да",phys,"победитель",ovz,"да")</f>
        <v>0</v>
      </c>
      <c r="H45" s="290">
        <f>COUNTIFS(vill, "да", sluzh_1, "да",phys, "участник")+COUNTIFS(vill, "да", sluzh_1, "да",phys, "призер")+COUNTIFS(vill, "да",  sluzh_1, "да",phys, "победитель")</f>
        <v>0</v>
      </c>
      <c r="I45" s="291">
        <f>COUNTIFS(vill, "да", sluzh_1, "да",phys,"участник",ovz,"да")+COUNTIFS(vill, "да",sluzh_1, "да",phys,"призер",ovz,"да")+COUNTIFS(vill, "да", sluzh_1, "да",phys,"победитель",ovz,"да")</f>
        <v>0</v>
      </c>
      <c r="J45" s="289">
        <f>COUNTIFS(city, "да",  sluzh_1, "да",phys, "победитель")</f>
        <v>0</v>
      </c>
      <c r="K45" s="289">
        <f>COUNTIFS(city, "да", sluzh_1, "да",phys,"победитель",ovz,"да")</f>
        <v>0</v>
      </c>
      <c r="L45" s="290">
        <f>COUNTIFS(vill, "да",  sluzh_1, "да",phys, "победитель")</f>
        <v>0</v>
      </c>
      <c r="M45" s="291">
        <f>COUNTIFS(vill, "да", sluzh_1, "да",phys,"победитель",ovz,"да")</f>
        <v>0</v>
      </c>
      <c r="N45" s="289">
        <f>COUNTIFS(city, "да", sluzh_1, "да", phys, "призер")</f>
        <v>0</v>
      </c>
      <c r="O45" s="289">
        <f>COUNTIFS(city, "да",sluzh_1, "да",phys,"призер",ovz,"да")</f>
        <v>0</v>
      </c>
      <c r="P45" s="290">
        <f>COUNTIFS(vill, "да", sluzh_1, "да",phys, "призер")</f>
        <v>0</v>
      </c>
      <c r="Q45" s="291">
        <f>COUNTIFS(vill, "да",sluzh_1, "да",phys,"призер",ovz,"да")</f>
        <v>0</v>
      </c>
      <c r="R45" s="120">
        <f t="shared" si="1"/>
        <v>0</v>
      </c>
      <c r="S45" s="120">
        <f t="shared" si="2"/>
        <v>0</v>
      </c>
      <c r="T45" s="121">
        <f t="shared" si="3"/>
        <v>0</v>
      </c>
      <c r="U45" s="121">
        <f t="shared" si="4"/>
        <v>0</v>
      </c>
    </row>
    <row r="46" spans="1:21" ht="15.6">
      <c r="A46" s="45">
        <f t="shared" si="0"/>
        <v>128</v>
      </c>
      <c r="B46" s="46">
        <v>20</v>
      </c>
      <c r="C46" s="70" t="s">
        <v>15</v>
      </c>
      <c r="D46" s="2"/>
      <c r="E46" s="2"/>
      <c r="F46" s="289">
        <f>COUNTIFS(city, "да", sluzh_1, "да",fizra, "участник")+COUNTIFS(city, "да", sluzh_1, "да", fizra, "призер")+COUNTIFS(city, "да",  sluzh_1, "да",fizra, "победитель")</f>
        <v>0</v>
      </c>
      <c r="G46" s="289">
        <f>COUNTIFS(city, "да", sluzh_1, "да",fizra,"участник",ovz,"да")+COUNTIFS(city, "да",sluzh_1, "да",fizra,"призер",ovz,"да")+COUNTIFS(city, "да", sluzh_1, "да",fizra,"победитель",ovz,"да")</f>
        <v>0</v>
      </c>
      <c r="H46" s="290">
        <f>COUNTIFS(vill, "да", sluzh_1, "да",fizra, "участник")+COUNTIFS(vill, "да", sluzh_1, "да",fizra, "призер")+COUNTIFS(vill, "да",  sluzh_1, "да",fizra, "победитель")</f>
        <v>0</v>
      </c>
      <c r="I46" s="291">
        <f>COUNTIFS(vill, "да", sluzh_1, "да",fizra,"участник",ovz,"да")+COUNTIFS(vill, "да",sluzh_1, "да",fizra,"призер",ovz,"да")+COUNTIFS(vill, "да", sluzh_1, "да",fizra,"победитель",ovz,"да")</f>
        <v>0</v>
      </c>
      <c r="J46" s="289">
        <f>COUNTIFS(city, "да",  sluzh_1, "да",fizra, "победитель")</f>
        <v>0</v>
      </c>
      <c r="K46" s="289">
        <f>COUNTIFS(city, "да", sluzh_1, "да",fizra,"победитель",ovz,"да")</f>
        <v>0</v>
      </c>
      <c r="L46" s="290">
        <f>COUNTIFS(vill, "да",  sluzh_1, "да",fizra, "победитель")</f>
        <v>0</v>
      </c>
      <c r="M46" s="291">
        <f>COUNTIFS(vill, "да", sluzh_1, "да",fizra,"победитель",ovz,"да")</f>
        <v>0</v>
      </c>
      <c r="N46" s="289">
        <f>COUNTIFS(city, "да", sluzh_1, "да", fizra, "призер")</f>
        <v>0</v>
      </c>
      <c r="O46" s="289">
        <f>COUNTIFS(city, "да",sluzh_1, "да",fizra,"призер",ovz,"да")</f>
        <v>0</v>
      </c>
      <c r="P46" s="290">
        <f>COUNTIFS(vill, "да", sluzh_1, "да",fizra, "призер")</f>
        <v>0</v>
      </c>
      <c r="Q46" s="291">
        <f>COUNTIFS(vill, "да",sluzh_1, "да",fizra,"призер",ovz,"да")</f>
        <v>0</v>
      </c>
      <c r="R46" s="120">
        <f t="shared" si="1"/>
        <v>0</v>
      </c>
      <c r="S46" s="120">
        <f t="shared" si="2"/>
        <v>0</v>
      </c>
      <c r="T46" s="121">
        <f t="shared" si="3"/>
        <v>0</v>
      </c>
      <c r="U46" s="121">
        <f t="shared" si="4"/>
        <v>0</v>
      </c>
    </row>
    <row r="47" spans="1:21" ht="15.6">
      <c r="A47" s="45">
        <f t="shared" si="0"/>
        <v>128</v>
      </c>
      <c r="B47" s="46">
        <v>21</v>
      </c>
      <c r="C47" s="70" t="s">
        <v>14</v>
      </c>
      <c r="D47" s="2"/>
      <c r="E47" s="2"/>
      <c r="F47" s="289">
        <f>COUNTIFS(city, "да", sluzh_1, "да",fran, "участник")+COUNTIFS(city, "да", sluzh_1, "да", fran, "призер")+COUNTIFS(city, "да",  sluzh_1, "да",fran, "победитель")</f>
        <v>0</v>
      </c>
      <c r="G47" s="289">
        <f>COUNTIFS(city, "да", sluzh_1, "да",fran,"участник",ovz,"да")+COUNTIFS(city, "да",sluzh_1, "да",fran,"призер",ovz,"да")+COUNTIFS(city, "да", sluzh_1, "да",fran,"победитель",ovz,"да")</f>
        <v>0</v>
      </c>
      <c r="H47" s="290">
        <f>COUNTIFS(vill, "да", sluzh_1, "да",fran, "участник")+COUNTIFS(vill, "да", sluzh_1, "да",fran, "призер")+COUNTIFS(vill, "да",  sluzh_1, "да",fran, "победитель")</f>
        <v>0</v>
      </c>
      <c r="I47" s="291">
        <f>COUNTIFS(vill, "да", sluzh_1, "да",fran,"участник",ovz,"да")+COUNTIFS(vill, "да",sluzh_1, "да",fran,"призер",ovz,"да")+COUNTIFS(vill, "да", sluzh_1, "да",fran,"победитель",ovz,"да")</f>
        <v>0</v>
      </c>
      <c r="J47" s="289">
        <f>COUNTIFS(city, "да",  sluzh_1, "да",fran, "победитель")</f>
        <v>0</v>
      </c>
      <c r="K47" s="289">
        <f>COUNTIFS(city, "да", sluzh_1, "да",fran,"победитель",ovz,"да")</f>
        <v>0</v>
      </c>
      <c r="L47" s="290">
        <f>COUNTIFS(vill, "да",  sluzh_1, "да",fran, "победитель")</f>
        <v>0</v>
      </c>
      <c r="M47" s="291">
        <f>COUNTIFS(vill, "да", sluzh_1, "да",fran,"победитель",ovz,"да")</f>
        <v>0</v>
      </c>
      <c r="N47" s="289">
        <f>COUNTIFS(city, "да", sluzh_1, "да", fran, "призер")</f>
        <v>0</v>
      </c>
      <c r="O47" s="289">
        <f>COUNTIFS(city, "да",sluzh_1, "да",fran,"призер",ovz,"да")</f>
        <v>0</v>
      </c>
      <c r="P47" s="290">
        <f>COUNTIFS(vill, "да", sluzh_1, "да",fran, "призер")</f>
        <v>0</v>
      </c>
      <c r="Q47" s="291">
        <f>COUNTIFS(vill, "да",sluzh_1, "да",fran,"призер",ovz,"да")</f>
        <v>0</v>
      </c>
      <c r="R47" s="120">
        <f t="shared" si="1"/>
        <v>0</v>
      </c>
      <c r="S47" s="120">
        <f t="shared" si="2"/>
        <v>0</v>
      </c>
      <c r="T47" s="121">
        <f t="shared" si="3"/>
        <v>0</v>
      </c>
      <c r="U47" s="121">
        <f t="shared" si="4"/>
        <v>0</v>
      </c>
    </row>
    <row r="48" spans="1:21" ht="15.6">
      <c r="A48" s="45">
        <f t="shared" si="0"/>
        <v>128</v>
      </c>
      <c r="B48" s="46">
        <v>22</v>
      </c>
      <c r="C48" s="70" t="s">
        <v>7</v>
      </c>
      <c r="D48" s="2"/>
      <c r="E48" s="2"/>
      <c r="F48" s="289">
        <f>COUNTIFS(city, "да", sluzh_1, "да",chemistr, "участник")+COUNTIFS(city, "да", sluzh_1, "да", chemistr, "призер")+COUNTIFS(city, "да",  sluzh_1, "да",chemistr, "победитель")</f>
        <v>0</v>
      </c>
      <c r="G48" s="289">
        <f>COUNTIFS(city, "да", sluzh_1, "да",chemistr,"участник",ovz,"да")+COUNTIFS(city, "да",sluzh_1, "да",chemistr,"призер",ovz,"да")+COUNTIFS(city, "да", sluzh_1, "да",chemistr,"победитель",ovz,"да")</f>
        <v>0</v>
      </c>
      <c r="H48" s="290">
        <f>COUNTIFS(vill, "да", sluzh_1, "да",chemistr, "участник")+COUNTIFS(vill, "да", sluzh_1, "да",chemistr, "призер")+COUNTIFS(vill, "да",  sluzh_1, "да",chemistr, "победитель")</f>
        <v>0</v>
      </c>
      <c r="I48" s="291">
        <f>COUNTIFS(vill, "да", sluzh_1, "да",chemistr,"участник",ovz,"да")+COUNTIFS(vill, "да",sluzh_1, "да",chemistr,"призер",ovz,"да")+COUNTIFS(vill, "да", sluzh_1, "да",chemistr,"победитель",ovz,"да")</f>
        <v>0</v>
      </c>
      <c r="J48" s="289">
        <f>COUNTIFS(city, "да",  sluzh_1, "да",chemistr, "победитель")</f>
        <v>0</v>
      </c>
      <c r="K48" s="289">
        <f>COUNTIFS(city, "да", sluzh_1, "да",chemistr,"победитель",ovz,"да")</f>
        <v>0</v>
      </c>
      <c r="L48" s="290">
        <f>COUNTIFS(vill, "да",  sluzh_1, "да",chemistr, "победитель")</f>
        <v>0</v>
      </c>
      <c r="M48" s="291">
        <f>COUNTIFS(vill, "да", sluzh_1, "да",chemistr,"победитель",ovz,"да")</f>
        <v>0</v>
      </c>
      <c r="N48" s="289">
        <f>COUNTIFS(city, "да", sluzh_1, "да", chemistr, "призер")</f>
        <v>0</v>
      </c>
      <c r="O48" s="289">
        <f>COUNTIFS(city, "да",sluzh_1, "да",chemistr,"призер",ovz,"да")</f>
        <v>0</v>
      </c>
      <c r="P48" s="290">
        <f>COUNTIFS(vill, "да", sluzh_1, "да",chemistr, "призер")</f>
        <v>0</v>
      </c>
      <c r="Q48" s="291">
        <f>COUNTIFS(vill, "да",sluzh_1, "да",chemistr,"призер",ovz,"да")</f>
        <v>0</v>
      </c>
      <c r="R48" s="120">
        <f t="shared" si="1"/>
        <v>0</v>
      </c>
      <c r="S48" s="120">
        <f t="shared" si="2"/>
        <v>0</v>
      </c>
      <c r="T48" s="121">
        <f t="shared" si="3"/>
        <v>0</v>
      </c>
      <c r="U48" s="121">
        <f t="shared" si="4"/>
        <v>0</v>
      </c>
    </row>
    <row r="49" spans="1:21" ht="15.6">
      <c r="A49" s="45">
        <f t="shared" si="0"/>
        <v>128</v>
      </c>
      <c r="B49" s="46">
        <v>23</v>
      </c>
      <c r="C49" s="70" t="s">
        <v>17</v>
      </c>
      <c r="D49" s="2"/>
      <c r="E49" s="2"/>
      <c r="F49" s="289">
        <f>COUNTIFS(city, "да", sluzh_1, "да",ecology, "участник")+COUNTIFS(city, "да", sluzh_1, "да", ecology, "призер")+COUNTIFS(city, "да",  sluzh_1, "да",ecology, "победитель")</f>
        <v>0</v>
      </c>
      <c r="G49" s="289">
        <f>COUNTIFS(city, "да", sluzh_1, "да",ecology,"участник",ovz,"да")+COUNTIFS(city, "да",sluzh_1, "да",ecology,"призер",ovz,"да")+COUNTIFS(city, "да", sluzh_1, "да",ecology,"победитель",ovz,"да")</f>
        <v>0</v>
      </c>
      <c r="H49" s="290">
        <f>COUNTIFS(vill, "да", sluzh_1, "да",ecology, "участник")+COUNTIFS(vill, "да", sluzh_1, "да",ecology, "призер")+COUNTIFS(vill, "да",  sluzh_1, "да",ecology, "победитель")</f>
        <v>0</v>
      </c>
      <c r="I49" s="291">
        <f>COUNTIFS(vill, "да", sluzh_1, "да",ecology,"участник",ovz,"да")+COUNTIFS(vill, "да",sluzh_1, "да",ecology,"призер",ovz,"да")+COUNTIFS(vill, "да", sluzh_1, "да",ecology,"победитель",ovz,"да")</f>
        <v>0</v>
      </c>
      <c r="J49" s="289">
        <f>COUNTIFS(city, "да",  sluzh_1, "да",ecology, "победитель")</f>
        <v>0</v>
      </c>
      <c r="K49" s="289">
        <f>COUNTIFS(city, "да", sluzh_1, "да",ecology,"победитель",ovz,"да")</f>
        <v>0</v>
      </c>
      <c r="L49" s="290">
        <f>COUNTIFS(vill, "да",  sluzh_1, "да",ecology, "победитель")</f>
        <v>0</v>
      </c>
      <c r="M49" s="291">
        <f>COUNTIFS(vill, "да", sluzh_1, "да",ecology,"победитель",ovz,"да")</f>
        <v>0</v>
      </c>
      <c r="N49" s="289">
        <f>COUNTIFS(city, "да", sluzh_1, "да", ecology, "призер")</f>
        <v>0</v>
      </c>
      <c r="O49" s="289">
        <f>COUNTIFS(city, "да",sluzh_1, "да",ecology,"призер",ovz,"да")</f>
        <v>0</v>
      </c>
      <c r="P49" s="290">
        <f>COUNTIFS(vill, "да", sluzh_1, "да",ecology, "призер")</f>
        <v>0</v>
      </c>
      <c r="Q49" s="291">
        <f>COUNTIFS(vill, "да",sluzh_1, "да",ecology,"призер",ovz,"да")</f>
        <v>0</v>
      </c>
      <c r="R49" s="120">
        <f t="shared" si="1"/>
        <v>0</v>
      </c>
      <c r="S49" s="120">
        <f t="shared" si="2"/>
        <v>0</v>
      </c>
      <c r="T49" s="121">
        <f t="shared" si="3"/>
        <v>0</v>
      </c>
      <c r="U49" s="121">
        <f t="shared" si="4"/>
        <v>0</v>
      </c>
    </row>
    <row r="50" spans="1:21" ht="15.6">
      <c r="A50" s="45">
        <f t="shared" si="0"/>
        <v>128</v>
      </c>
      <c r="B50" s="46">
        <v>24</v>
      </c>
      <c r="C50" s="70" t="s">
        <v>18</v>
      </c>
      <c r="D50" s="2"/>
      <c r="E50" s="2"/>
      <c r="F50" s="289">
        <f>COUNTIFS(city, "да", sluzh_1, "да",econom, "участник")+COUNTIFS(city, "да", sluzh_1, "да", econom, "призер")+COUNTIFS(city, "да",  sluzh_1, "да",econom, "победитель")</f>
        <v>0</v>
      </c>
      <c r="G50" s="289">
        <f>COUNTIFS(city, "да", sluzh_1, "да",econom,"участник",ovz,"да")+COUNTIFS(city, "да",sluzh_1, "да",econom,"призер",ovz,"да")+COUNTIFS(city, "да", sluzh_1, "да",econom,"победитель",ovz,"да")</f>
        <v>0</v>
      </c>
      <c r="H50" s="290">
        <f>COUNTIFS(vill, "да", sluzh_1, "да",econom, "участник")+COUNTIFS(vill, "да", sluzh_1, "да",econom, "призер")+COUNTIFS(vill, "да",  sluzh_1, "да",econom, "победитель")</f>
        <v>0</v>
      </c>
      <c r="I50" s="291">
        <f>COUNTIFS(vill, "да", sluzh_1, "да",econom,"участник",ovz,"да")+COUNTIFS(vill, "да",sluzh_1, "да",econom,"призер",ovz,"да")+COUNTIFS(vill, "да", sluzh_1, "да",econom,"победитель",ovz,"да")</f>
        <v>0</v>
      </c>
      <c r="J50" s="289">
        <f>COUNTIFS(city, "да",  sluzh_1, "да",econom, "победитель")</f>
        <v>0</v>
      </c>
      <c r="K50" s="289">
        <f>COUNTIFS(city, "да", sluzh_1, "да",econom,"победитель",ovz,"да")</f>
        <v>0</v>
      </c>
      <c r="L50" s="290">
        <f>COUNTIFS(vill, "да",  sluzh_1, "да",econom, "победитель")</f>
        <v>0</v>
      </c>
      <c r="M50" s="291">
        <f>COUNTIFS(vill, "да", sluzh_1, "да",econom,"победитель",ovz,"да")</f>
        <v>0</v>
      </c>
      <c r="N50" s="289">
        <f>COUNTIFS(city, "да", sluzh_1, "да", econom, "призер")</f>
        <v>0</v>
      </c>
      <c r="O50" s="289">
        <f>COUNTIFS(city, "да",sluzh_1, "да",econom,"призер",ovz,"да")</f>
        <v>0</v>
      </c>
      <c r="P50" s="290">
        <f>COUNTIFS(vill, "да", sluzh_1, "да",econom, "призер")</f>
        <v>0</v>
      </c>
      <c r="Q50" s="291">
        <f>COUNTIFS(vill, "да",sluzh_1, "да",econom,"призер",ovz,"да")</f>
        <v>0</v>
      </c>
      <c r="R50" s="120">
        <f t="shared" si="1"/>
        <v>0</v>
      </c>
      <c r="S50" s="120">
        <f t="shared" si="2"/>
        <v>0</v>
      </c>
      <c r="T50" s="121">
        <f t="shared" si="3"/>
        <v>0</v>
      </c>
      <c r="U50" s="121">
        <f t="shared" si="4"/>
        <v>0</v>
      </c>
    </row>
    <row r="51" spans="1:21" s="26" customFormat="1" ht="18">
      <c r="A51" s="45">
        <f t="shared" si="0"/>
        <v>128</v>
      </c>
      <c r="B51" s="48" t="s">
        <v>60</v>
      </c>
      <c r="C51" s="49" t="s">
        <v>92</v>
      </c>
      <c r="D51" s="50"/>
      <c r="E51" s="51">
        <f t="shared" ref="E51:U51" si="5">SUM(E27:E50)</f>
        <v>0</v>
      </c>
      <c r="F51" s="118">
        <f t="shared" si="5"/>
        <v>0</v>
      </c>
      <c r="G51" s="52">
        <f t="shared" si="5"/>
        <v>0</v>
      </c>
      <c r="H51" s="118">
        <f t="shared" si="5"/>
        <v>0</v>
      </c>
      <c r="I51" s="52">
        <f t="shared" si="5"/>
        <v>0</v>
      </c>
      <c r="J51" s="52">
        <f t="shared" si="5"/>
        <v>0</v>
      </c>
      <c r="K51" s="52">
        <f t="shared" si="5"/>
        <v>0</v>
      </c>
      <c r="L51" s="52">
        <f t="shared" si="5"/>
        <v>0</v>
      </c>
      <c r="M51" s="52">
        <f t="shared" si="5"/>
        <v>0</v>
      </c>
      <c r="N51" s="52">
        <f t="shared" si="5"/>
        <v>0</v>
      </c>
      <c r="O51" s="52">
        <f t="shared" si="5"/>
        <v>0</v>
      </c>
      <c r="P51" s="52">
        <f t="shared" si="5"/>
        <v>0</v>
      </c>
      <c r="Q51" s="52">
        <f t="shared" si="5"/>
        <v>0</v>
      </c>
      <c r="R51" s="51">
        <f t="shared" si="5"/>
        <v>0</v>
      </c>
      <c r="S51" s="51">
        <f t="shared" si="5"/>
        <v>0</v>
      </c>
      <c r="T51" s="51">
        <f t="shared" si="5"/>
        <v>0</v>
      </c>
      <c r="U51" s="51">
        <f t="shared" si="5"/>
        <v>0</v>
      </c>
    </row>
    <row r="52" spans="1:21" ht="40.5" customHeight="1">
      <c r="F52" s="75" t="s">
        <v>88</v>
      </c>
      <c r="G52" s="75"/>
      <c r="H52" s="77">
        <f>F51+H51</f>
        <v>0</v>
      </c>
      <c r="T52" s="11">
        <f>R51+T51</f>
        <v>0</v>
      </c>
    </row>
    <row r="53" spans="1:21" ht="63" customHeight="1">
      <c r="F53" s="77" t="str">
        <f>IF('1'!BI19=H52, "пройдена сверка лист 1 и 3", "требуется проверка!")</f>
        <v>пройдена сверка лист 1 и 3</v>
      </c>
    </row>
  </sheetData>
  <sheetProtection password="CA9D" sheet="1" formatCells="0" formatColumns="0" formatRows="0"/>
  <phoneticPr fontId="64" type="noConversion"/>
  <conditionalFormatting sqref="O12:P18 F53">
    <cfRule type="containsText" dxfId="24" priority="11" operator="containsText" text="требуется">
      <formula>NOT(ISERROR(SEARCH("требуется",F12)))</formula>
    </cfRule>
  </conditionalFormatting>
  <conditionalFormatting sqref="K13">
    <cfRule type="containsText" dxfId="23" priority="4" operator="containsText" text="требуется">
      <formula>NOT(ISERROR(SEARCH("требуется",K13)))</formula>
    </cfRule>
  </conditionalFormatting>
  <conditionalFormatting sqref="K17">
    <cfRule type="containsText" dxfId="22" priority="3" operator="containsText" text="требуется">
      <formula>NOT(ISERROR(SEARCH("требуется",K17)))</formula>
    </cfRule>
  </conditionalFormatting>
  <conditionalFormatting sqref="H52">
    <cfRule type="containsText" dxfId="21" priority="2" operator="containsText" text="требуется">
      <formula>NOT(ISERROR(SEARCH("требуется",H52)))</formula>
    </cfRule>
  </conditionalFormatting>
  <conditionalFormatting sqref="F27:U50">
    <cfRule type="cellIs" dxfId="20" priority="1" operator="greaterThan">
      <formula>0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workbookViewId="0">
      <selection activeCell="J26" sqref="J26"/>
    </sheetView>
  </sheetViews>
  <sheetFormatPr defaultColWidth="9.109375" defaultRowHeight="13.8"/>
  <cols>
    <col min="1" max="1" width="9.109375" style="22"/>
    <col min="2" max="2" width="10.88671875" style="34" customWidth="1"/>
    <col min="3" max="3" width="25.88671875" style="22" customWidth="1"/>
    <col min="4" max="4" width="16.6640625" style="22" customWidth="1"/>
    <col min="5" max="5" width="16" style="22" customWidth="1"/>
    <col min="6" max="6" width="12.109375" style="22" customWidth="1"/>
    <col min="7" max="9" width="12.109375" style="167" customWidth="1"/>
    <col min="10" max="10" width="16" style="167" bestFit="1" customWidth="1"/>
    <col min="11" max="17" width="12.109375" style="167" customWidth="1"/>
    <col min="18" max="21" width="12.109375" style="22" customWidth="1"/>
    <col min="22" max="16384" width="9.109375" style="22"/>
  </cols>
  <sheetData>
    <row r="1" spans="1:24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166"/>
      <c r="H1" s="179"/>
      <c r="I1" s="179"/>
      <c r="J1" s="187" t="str">
        <f>'1'!$M$1</f>
        <v>школьный этап</v>
      </c>
      <c r="K1" s="191"/>
      <c r="L1" s="191"/>
      <c r="M1" s="191"/>
      <c r="N1" s="191"/>
      <c r="P1" s="285"/>
      <c r="Q1" s="285"/>
      <c r="R1" s="146"/>
      <c r="S1" s="146"/>
      <c r="T1" s="146"/>
      <c r="U1" s="146"/>
    </row>
    <row r="2" spans="1:24" ht="15.6">
      <c r="A2" s="7"/>
      <c r="B2" s="25" t="s">
        <v>62</v>
      </c>
      <c r="C2" s="104"/>
      <c r="J2" s="188" t="s">
        <v>62</v>
      </c>
      <c r="L2" s="193"/>
      <c r="M2" s="193"/>
      <c r="N2" s="71"/>
      <c r="P2" s="285"/>
      <c r="Q2" s="285"/>
    </row>
    <row r="3" spans="1:24" s="32" customFormat="1"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4" s="32" customFormat="1" ht="17.399999999999999">
      <c r="A4" s="105" t="s">
        <v>142</v>
      </c>
      <c r="B4" s="33"/>
      <c r="C4" s="33"/>
      <c r="D4" s="33"/>
      <c r="E4" s="33"/>
      <c r="F4" s="33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33"/>
      <c r="S4" s="33"/>
      <c r="T4" s="33"/>
      <c r="U4" s="33"/>
    </row>
    <row r="5" spans="1:24">
      <c r="E5" s="35"/>
    </row>
    <row r="6" spans="1:24" s="36" customFormat="1" ht="31.2">
      <c r="A6" s="112" t="s">
        <v>193</v>
      </c>
      <c r="B6" s="113"/>
      <c r="C6" s="113"/>
      <c r="D6" s="113"/>
      <c r="E6" s="6"/>
      <c r="F6" s="36" t="s">
        <v>667</v>
      </c>
      <c r="H6" s="169"/>
      <c r="I6" s="169"/>
      <c r="J6" s="169"/>
      <c r="K6" s="169"/>
      <c r="L6" s="169"/>
      <c r="M6" s="169"/>
      <c r="N6" s="169"/>
      <c r="O6" s="169"/>
      <c r="P6" s="169"/>
      <c r="Q6" s="194"/>
    </row>
    <row r="7" spans="1:24" s="36" customFormat="1" ht="24" customHeight="1">
      <c r="B7" s="37" t="s">
        <v>133</v>
      </c>
      <c r="E7" s="6"/>
      <c r="F7" s="36" t="s">
        <v>667</v>
      </c>
      <c r="H7" s="169"/>
      <c r="I7" s="169"/>
      <c r="J7" s="169"/>
      <c r="K7" s="169"/>
      <c r="L7" s="169"/>
      <c r="M7" s="169"/>
      <c r="N7" s="169"/>
      <c r="O7" s="169"/>
      <c r="P7" s="169"/>
      <c r="Q7" s="194"/>
    </row>
    <row r="8" spans="1:24" s="36" customFormat="1" ht="15.6">
      <c r="B8" s="34"/>
      <c r="G8" s="169"/>
      <c r="H8" s="169"/>
      <c r="I8" s="169"/>
      <c r="J8" s="169"/>
      <c r="K8" s="169"/>
      <c r="L8" s="169"/>
      <c r="M8" s="169"/>
      <c r="N8" s="169"/>
      <c r="O8" s="194"/>
      <c r="P8" s="194"/>
      <c r="Q8" s="194"/>
      <c r="R8" s="39"/>
      <c r="S8" s="39"/>
      <c r="T8" s="39"/>
      <c r="U8" s="39"/>
      <c r="V8" s="39"/>
    </row>
    <row r="9" spans="1:24" s="36" customFormat="1" ht="15.6">
      <c r="B9" s="34"/>
      <c r="G9" s="169"/>
      <c r="H9" s="169"/>
      <c r="I9" s="169"/>
      <c r="J9" s="169"/>
      <c r="K9" s="169"/>
      <c r="L9" s="169"/>
      <c r="M9" s="169"/>
      <c r="N9" s="169"/>
      <c r="O9" s="194"/>
      <c r="P9" s="194"/>
      <c r="Q9" s="194"/>
      <c r="R9" s="39"/>
      <c r="S9" s="39"/>
      <c r="T9" s="39"/>
      <c r="U9" s="39"/>
      <c r="V9" s="39"/>
    </row>
    <row r="10" spans="1:24" s="36" customFormat="1" ht="15.6">
      <c r="B10" s="34"/>
      <c r="C10" s="40" t="s">
        <v>57</v>
      </c>
      <c r="G10" s="169"/>
      <c r="H10" s="169"/>
      <c r="I10" s="169"/>
      <c r="J10" s="169"/>
      <c r="K10" s="169"/>
      <c r="L10" s="194"/>
      <c r="M10" s="194"/>
      <c r="N10" s="194"/>
      <c r="O10" s="194"/>
      <c r="P10" s="194"/>
      <c r="Q10" s="194"/>
      <c r="R10" s="39"/>
      <c r="S10" s="39"/>
      <c r="T10" s="39"/>
      <c r="U10" s="39"/>
      <c r="V10" s="39"/>
    </row>
    <row r="11" spans="1:24" s="36" customFormat="1" ht="16.2">
      <c r="B11" s="34"/>
      <c r="E11" s="41" t="s">
        <v>55</v>
      </c>
      <c r="F11" s="41" t="s">
        <v>54</v>
      </c>
      <c r="G11" s="170" t="s">
        <v>58</v>
      </c>
      <c r="H11" s="169"/>
      <c r="I11" s="184"/>
      <c r="J11" s="169"/>
      <c r="K11" s="169"/>
      <c r="L11" s="194"/>
      <c r="M11" s="194"/>
      <c r="N11" s="194"/>
      <c r="O11" s="194"/>
      <c r="P11" s="194"/>
      <c r="Q11" s="194"/>
      <c r="R11" s="39"/>
      <c r="S11" s="39"/>
      <c r="T11" s="39"/>
      <c r="U11" s="39"/>
      <c r="V11" s="39"/>
      <c r="W11" s="39"/>
      <c r="X11" s="39"/>
    </row>
    <row r="12" spans="1:24" s="36" customFormat="1" ht="16.2">
      <c r="C12" s="37"/>
      <c r="E12" s="140"/>
      <c r="F12" s="140"/>
      <c r="G12" s="171"/>
      <c r="H12" s="169"/>
      <c r="I12" s="184"/>
      <c r="J12" s="169"/>
      <c r="K12" s="169"/>
      <c r="L12" s="194"/>
      <c r="M12" s="194"/>
      <c r="N12" s="194"/>
      <c r="O12" s="71"/>
      <c r="P12" s="71"/>
      <c r="Q12" s="197"/>
      <c r="R12" s="72"/>
      <c r="S12" s="72"/>
      <c r="T12" s="72"/>
      <c r="U12" s="39"/>
      <c r="V12" s="39"/>
      <c r="W12" s="39"/>
      <c r="X12" s="39"/>
    </row>
    <row r="13" spans="1:24" s="36" customFormat="1" ht="15.6">
      <c r="A13" s="163" t="s">
        <v>668</v>
      </c>
      <c r="C13" s="79" t="s">
        <v>128</v>
      </c>
      <c r="E13" s="2"/>
      <c r="F13" s="2"/>
      <c r="G13" s="75">
        <f>SUM(E13:F13)</f>
        <v>0</v>
      </c>
      <c r="H13" s="169"/>
      <c r="I13" s="75" t="s">
        <v>164</v>
      </c>
      <c r="J13" s="189"/>
      <c r="K13" s="192" t="str">
        <f>IF(G13=SUM('1'!C14:D15),"пройдена сверка лист 1 и 3", "требуется проверка")</f>
        <v>пройдена сверка лист 1 и 3</v>
      </c>
      <c r="L13" s="194"/>
      <c r="M13" s="194"/>
      <c r="N13" s="194"/>
      <c r="O13" s="71"/>
      <c r="P13" s="71"/>
      <c r="Q13" s="197"/>
      <c r="R13" s="72"/>
      <c r="S13" s="72"/>
      <c r="T13" s="72"/>
      <c r="U13" s="39"/>
      <c r="V13" s="39"/>
    </row>
    <row r="14" spans="1:24" s="36" customFormat="1" ht="16.2">
      <c r="B14" s="115" t="s">
        <v>140</v>
      </c>
      <c r="C14" s="89"/>
      <c r="E14" s="140"/>
      <c r="F14" s="140"/>
      <c r="G14" s="171"/>
      <c r="H14" s="169"/>
      <c r="I14" s="184"/>
      <c r="J14" s="169"/>
      <c r="K14" s="169"/>
      <c r="L14" s="194"/>
      <c r="M14" s="194"/>
      <c r="N14" s="194"/>
      <c r="O14" s="71"/>
      <c r="P14" s="71"/>
      <c r="Q14" s="197"/>
      <c r="R14" s="72"/>
      <c r="S14" s="72"/>
      <c r="T14" s="72"/>
      <c r="U14" s="39"/>
      <c r="V14" s="39"/>
    </row>
    <row r="15" spans="1:24" s="36" customFormat="1" ht="15.6">
      <c r="B15" s="89"/>
      <c r="C15" s="90"/>
      <c r="E15" s="140"/>
      <c r="F15" s="140"/>
      <c r="G15" s="171"/>
      <c r="H15" s="169"/>
      <c r="I15" s="169"/>
      <c r="J15" s="169"/>
      <c r="K15" s="169"/>
      <c r="L15" s="194"/>
      <c r="M15" s="194"/>
      <c r="N15" s="194"/>
      <c r="O15" s="71"/>
      <c r="P15" s="71"/>
      <c r="Q15" s="197"/>
      <c r="R15" s="72"/>
      <c r="S15" s="72"/>
      <c r="T15" s="72"/>
      <c r="U15" s="39"/>
      <c r="V15" s="39"/>
    </row>
    <row r="16" spans="1:24" s="36" customFormat="1" ht="15.6">
      <c r="B16" s="89"/>
      <c r="C16" s="90"/>
      <c r="E16" s="140"/>
      <c r="F16" s="140"/>
      <c r="G16" s="171"/>
      <c r="H16" s="169"/>
      <c r="I16" s="169"/>
      <c r="J16" s="169"/>
      <c r="K16" s="169"/>
      <c r="L16" s="194"/>
      <c r="M16" s="194"/>
      <c r="N16" s="194"/>
      <c r="O16" s="71"/>
      <c r="P16" s="71"/>
      <c r="Q16" s="197"/>
      <c r="R16" s="72"/>
      <c r="S16" s="72"/>
      <c r="T16" s="72"/>
      <c r="U16" s="39"/>
      <c r="V16" s="39"/>
    </row>
    <row r="17" spans="1:22" s="36" customFormat="1" ht="15.6">
      <c r="B17" s="91"/>
      <c r="C17" s="92" t="s">
        <v>128</v>
      </c>
      <c r="E17" s="161">
        <f>COUNTIFS(sluzh_2,"да",city,"да",kolvo,"&gt;1")</f>
        <v>0</v>
      </c>
      <c r="F17" s="161">
        <f>COUNTIFS(sluzh_2,"да",vill,"да",kolvo,"&gt;1")</f>
        <v>0</v>
      </c>
      <c r="G17" s="75">
        <f>SUM(E17:F17)</f>
        <v>0</v>
      </c>
      <c r="H17" s="169"/>
      <c r="I17" s="75" t="s">
        <v>164</v>
      </c>
      <c r="J17" s="189"/>
      <c r="K17" s="192" t="str">
        <f>IF(G17=SUM('1'!M14:BH15),"пройдена сверка лист 1 и 3", "требуется проверка")</f>
        <v>пройдена сверка лист 1 и 3</v>
      </c>
      <c r="L17" s="194"/>
      <c r="M17" s="194"/>
      <c r="N17" s="194"/>
      <c r="O17" s="71"/>
      <c r="P17" s="71"/>
      <c r="Q17" s="197"/>
      <c r="R17" s="72"/>
      <c r="S17" s="72"/>
      <c r="T17" s="72"/>
      <c r="U17" s="39"/>
      <c r="V17" s="39"/>
    </row>
    <row r="18" spans="1:22" s="36" customFormat="1" ht="15.6">
      <c r="B18" s="81" t="s">
        <v>59</v>
      </c>
      <c r="C18" s="82"/>
      <c r="E18" s="140"/>
      <c r="F18" s="140"/>
      <c r="G18" s="171"/>
      <c r="H18" s="169"/>
      <c r="I18" s="169"/>
      <c r="J18" s="169"/>
      <c r="K18" s="169"/>
      <c r="L18" s="194"/>
      <c r="M18" s="194"/>
      <c r="N18" s="196"/>
      <c r="O18" s="196"/>
      <c r="P18" s="196"/>
      <c r="Q18" s="196"/>
      <c r="R18" s="72"/>
      <c r="S18" s="72"/>
      <c r="T18" s="72"/>
      <c r="U18" s="39"/>
      <c r="V18" s="39"/>
    </row>
    <row r="19" spans="1:22" s="36" customFormat="1" ht="15.6">
      <c r="B19" s="43"/>
      <c r="C19" s="37"/>
      <c r="E19" s="140"/>
      <c r="F19" s="140"/>
      <c r="G19" s="171"/>
      <c r="H19" s="169"/>
      <c r="I19" s="185"/>
      <c r="J19" s="169"/>
      <c r="K19" s="169"/>
      <c r="L19" s="194"/>
      <c r="M19" s="194"/>
      <c r="N19" s="196"/>
      <c r="O19" s="196"/>
      <c r="P19" s="196"/>
      <c r="Q19" s="196"/>
      <c r="R19" s="72"/>
      <c r="S19" s="72"/>
      <c r="T19" s="72"/>
      <c r="U19" s="39"/>
      <c r="V19" s="39"/>
    </row>
    <row r="20" spans="1:22" s="36" customFormat="1" ht="15.6">
      <c r="B20" s="43"/>
      <c r="C20" s="37"/>
      <c r="E20" s="140"/>
      <c r="F20" s="140"/>
      <c r="G20" s="171"/>
      <c r="H20" s="169"/>
      <c r="I20" s="185"/>
      <c r="J20" s="169"/>
      <c r="K20" s="169"/>
      <c r="L20" s="169"/>
      <c r="M20" s="169"/>
      <c r="N20" s="185"/>
      <c r="O20" s="185"/>
      <c r="P20" s="185"/>
      <c r="Q20" s="185"/>
      <c r="R20" s="43"/>
      <c r="S20" s="43"/>
      <c r="T20" s="43"/>
      <c r="U20" s="39"/>
    </row>
    <row r="21" spans="1:22" s="36" customFormat="1" ht="15.6">
      <c r="A21" s="163" t="s">
        <v>668</v>
      </c>
      <c r="B21" s="43"/>
      <c r="C21" s="98" t="s">
        <v>128</v>
      </c>
      <c r="E21" s="2"/>
      <c r="F21" s="2"/>
      <c r="G21" s="172">
        <f>SUM(E21:F21)</f>
        <v>0</v>
      </c>
      <c r="H21" s="169"/>
      <c r="I21" s="185"/>
      <c r="J21" s="169"/>
      <c r="K21" s="169"/>
      <c r="L21" s="169"/>
      <c r="M21" s="169"/>
      <c r="N21" s="185"/>
      <c r="O21" s="185"/>
      <c r="P21" s="185"/>
      <c r="Q21" s="185"/>
      <c r="R21" s="43"/>
      <c r="S21" s="43"/>
      <c r="T21" s="43"/>
      <c r="U21" s="39"/>
    </row>
    <row r="22" spans="1:22" s="36" customFormat="1" ht="15.6">
      <c r="A22" s="43"/>
      <c r="B22" s="43"/>
      <c r="C22" s="79"/>
      <c r="E22" s="72"/>
      <c r="F22" s="72"/>
      <c r="G22" s="185"/>
      <c r="H22" s="169"/>
      <c r="I22" s="185"/>
      <c r="J22" s="169"/>
      <c r="K22" s="169"/>
      <c r="L22" s="169"/>
      <c r="M22" s="169"/>
      <c r="N22" s="185"/>
      <c r="O22" s="185"/>
      <c r="P22" s="185"/>
      <c r="Q22" s="185"/>
      <c r="R22" s="43"/>
      <c r="S22" s="43"/>
      <c r="T22" s="43"/>
      <c r="U22" s="39"/>
    </row>
    <row r="23" spans="1:22" ht="15.6">
      <c r="A23" s="43"/>
      <c r="B23" s="123"/>
      <c r="C23" s="35"/>
    </row>
    <row r="24" spans="1:22" ht="41.4">
      <c r="A24" s="38" t="s">
        <v>64</v>
      </c>
      <c r="B24" s="124" t="s">
        <v>0</v>
      </c>
      <c r="C24" s="125" t="s">
        <v>1</v>
      </c>
      <c r="D24" s="29" t="s">
        <v>121</v>
      </c>
      <c r="E24" s="29" t="s">
        <v>52</v>
      </c>
      <c r="F24" s="176" t="s">
        <v>143</v>
      </c>
      <c r="G24" s="177"/>
      <c r="H24" s="180"/>
      <c r="I24" s="180"/>
      <c r="J24" s="190" t="s">
        <v>2</v>
      </c>
      <c r="K24" s="190"/>
      <c r="L24" s="190"/>
      <c r="M24" s="195"/>
      <c r="N24" s="190" t="s">
        <v>3</v>
      </c>
      <c r="O24" s="190"/>
      <c r="P24" s="190"/>
      <c r="Q24" s="195"/>
      <c r="R24" s="27" t="s">
        <v>919</v>
      </c>
      <c r="S24" s="27"/>
      <c r="T24" s="27"/>
      <c r="U24" s="28"/>
    </row>
    <row r="25" spans="1:22" ht="15.6">
      <c r="A25" s="67" t="s">
        <v>62</v>
      </c>
      <c r="B25" s="325"/>
      <c r="C25" s="325"/>
      <c r="D25" s="325"/>
      <c r="E25" s="325"/>
      <c r="F25" s="85" t="s">
        <v>55</v>
      </c>
      <c r="G25" s="173"/>
      <c r="H25" s="181" t="s">
        <v>54</v>
      </c>
      <c r="I25" s="186"/>
      <c r="J25" s="173" t="s">
        <v>55</v>
      </c>
      <c r="K25" s="173"/>
      <c r="L25" s="181" t="s">
        <v>54</v>
      </c>
      <c r="M25" s="186"/>
      <c r="N25" s="173" t="s">
        <v>55</v>
      </c>
      <c r="O25" s="173"/>
      <c r="P25" s="181" t="s">
        <v>54</v>
      </c>
      <c r="Q25" s="186"/>
      <c r="R25" s="85" t="s">
        <v>55</v>
      </c>
      <c r="S25" s="85"/>
      <c r="T25" s="86" t="s">
        <v>54</v>
      </c>
      <c r="U25" s="87"/>
    </row>
    <row r="26" spans="1:22" s="44" customFormat="1" ht="72">
      <c r="A26" s="329"/>
      <c r="B26" s="325"/>
      <c r="C26" s="69" t="s">
        <v>112</v>
      </c>
      <c r="D26" s="326" t="s">
        <v>954</v>
      </c>
      <c r="E26" s="326" t="s">
        <v>954</v>
      </c>
      <c r="F26" s="97" t="s">
        <v>129</v>
      </c>
      <c r="G26" s="174" t="s">
        <v>131</v>
      </c>
      <c r="H26" s="174" t="s">
        <v>129</v>
      </c>
      <c r="I26" s="174" t="s">
        <v>131</v>
      </c>
      <c r="J26" s="174" t="s">
        <v>129</v>
      </c>
      <c r="K26" s="174" t="s">
        <v>131</v>
      </c>
      <c r="L26" s="174" t="s">
        <v>129</v>
      </c>
      <c r="M26" s="174" t="s">
        <v>131</v>
      </c>
      <c r="N26" s="174" t="s">
        <v>129</v>
      </c>
      <c r="O26" s="174" t="s">
        <v>131</v>
      </c>
      <c r="P26" s="174" t="s">
        <v>129</v>
      </c>
      <c r="Q26" s="174" t="s">
        <v>131</v>
      </c>
      <c r="R26" s="97" t="s">
        <v>129</v>
      </c>
      <c r="S26" s="97" t="s">
        <v>131</v>
      </c>
      <c r="T26" s="97" t="s">
        <v>129</v>
      </c>
      <c r="U26" s="97" t="s">
        <v>131</v>
      </c>
    </row>
    <row r="27" spans="1:22" ht="15.6">
      <c r="A27" s="45">
        <f>$B$1</f>
        <v>128</v>
      </c>
      <c r="B27" s="46">
        <v>1</v>
      </c>
      <c r="C27" s="70" t="s">
        <v>13</v>
      </c>
      <c r="D27" s="3"/>
      <c r="E27" s="3"/>
      <c r="F27" s="286">
        <f>COUNTIFS(city, "да", sluzh_2, "да", engl, "участник")+COUNTIFS(city, "да", sluzh_2, "да", engl, "призер")+COUNTIFS(city, "да",  sluzh_2, "да",engl, "победитель")</f>
        <v>0</v>
      </c>
      <c r="G27" s="286">
        <f>COUNTIFS(city, "да", sluzh_2, "да",engl,"участник",ovz,"да")+COUNTIFS(city, "да",sluzh_2, "да",engl,"призер",ovz,"да")+COUNTIFS(city, "да", sluzh_2, "да",engl,"победитель",ovz,"да")</f>
        <v>0</v>
      </c>
      <c r="H27" s="287">
        <f>COUNTIFS(vill, "да", sluzh_2, "да", engl, "участник")+COUNTIFS(vill, "да", sluzh_2, "да", engl, "призер")+COUNTIFS(vill, "да",  sluzh_2, "да",engl, "победитель")</f>
        <v>0</v>
      </c>
      <c r="I27" s="288">
        <f>COUNTIFS(vill, "да", sluzh_2, "да",engl,"участник",ovz,"да")+COUNTIFS(vill, "да",sluzh_2, "да",engl,"призер",ovz,"да")+COUNTIFS(vill, "да", sluzh_2, "да",engl,"победитель",ovz,"да")</f>
        <v>0</v>
      </c>
      <c r="J27" s="286">
        <f>COUNTIFS(city, "да",  sluzh_2, "да",engl, "победитель")</f>
        <v>0</v>
      </c>
      <c r="K27" s="286">
        <f>COUNTIFS(city, "да", sluzh_2, "да",engl,"победитель",ovz,"да")</f>
        <v>0</v>
      </c>
      <c r="L27" s="287">
        <f>COUNTIFS(vill, "да",  sluzh_2, "да",engl, "победитель")</f>
        <v>0</v>
      </c>
      <c r="M27" s="288">
        <f>COUNTIFS(vill, "да", sluzh_2, "да",engl,"победитель",ovz,"да")</f>
        <v>0</v>
      </c>
      <c r="N27" s="286">
        <f>COUNTIFS(city, "да", sluzh_2, "да", engl, "призер")</f>
        <v>0</v>
      </c>
      <c r="O27" s="286">
        <f>COUNTIFS(city, "да",sluzh_2, "да",engl,"призер",ovz,"да")</f>
        <v>0</v>
      </c>
      <c r="P27" s="287">
        <f>COUNTIFS(vill, "да", sluzh_2, "да", engl, "призер")</f>
        <v>0</v>
      </c>
      <c r="Q27" s="288">
        <f>COUNTIFS(vill, "да",sluzh_2, "да",engl,"призер",ovz,"да")</f>
        <v>0</v>
      </c>
      <c r="R27" s="120">
        <f>SUM(J27,N27)</f>
        <v>0</v>
      </c>
      <c r="S27" s="120">
        <f>SUM(K27,O27)</f>
        <v>0</v>
      </c>
      <c r="T27" s="121">
        <f>SUM(L27,P27)</f>
        <v>0</v>
      </c>
      <c r="U27" s="121">
        <f>SUM(M27,Q27)</f>
        <v>0</v>
      </c>
    </row>
    <row r="28" spans="1:22" ht="15.6">
      <c r="A28" s="45">
        <f t="shared" ref="A28:A51" si="0">$B$1</f>
        <v>128</v>
      </c>
      <c r="B28" s="46">
        <v>2</v>
      </c>
      <c r="C28" s="70" t="s">
        <v>19</v>
      </c>
      <c r="D28" s="3"/>
      <c r="E28" s="3"/>
      <c r="F28" s="286">
        <f>COUNTIFS(city, "да", sluzh_2, "да", astr, "участник")+COUNTIFS(city, "да", sluzh_2, "да", astr, "призер")+COUNTIFS(city, "да",  sluzh_2, "да",astr, "победитель")</f>
        <v>0</v>
      </c>
      <c r="G28" s="286">
        <f>COUNTIFS(city, "да", sluzh_2, "да",astr,"участник",ovz,"да")+COUNTIFS(city, "да",sluzh_2, "да",astr,"призер",ovz,"да")+COUNTIFS(city, "да", sluzh_2, "да",astr,"победитель",ovz,"да")</f>
        <v>0</v>
      </c>
      <c r="H28" s="287">
        <f>COUNTIFS(vill, "да", sluzh_2, "да", astr, "участник")+COUNTIFS(vill, "да", sluzh_2, "да", astr, "призер")+COUNTIFS(vill, "да",  sluzh_2, "да",astr, "победитель")</f>
        <v>0</v>
      </c>
      <c r="I28" s="288">
        <f>COUNTIFS(vill, "да", sluzh_2, "да",astr,"участник",ovz,"да")+COUNTIFS(vill, "да",sluzh_2, "да",astr,"призер",ovz,"да")+COUNTIFS(vill, "да", sluzh_2, "да",astr,"победитель",ovz,"да")</f>
        <v>0</v>
      </c>
      <c r="J28" s="286">
        <f>COUNTIFS(city, "да",  sluzh_2, "да",astr, "победитель")</f>
        <v>0</v>
      </c>
      <c r="K28" s="286">
        <f>COUNTIFS(city, "да", sluzh_2, "да",astr,"победитель",ovz,"да")</f>
        <v>0</v>
      </c>
      <c r="L28" s="287">
        <f>COUNTIFS(vill, "да",  sluzh_2, "да",astr, "победитель")</f>
        <v>0</v>
      </c>
      <c r="M28" s="288">
        <f>COUNTIFS(vill, "да", sluzh_2, "да",astr,"победитель",ovz,"да")</f>
        <v>0</v>
      </c>
      <c r="N28" s="286">
        <f>COUNTIFS(city, "да", sluzh_2, "да", astr, "призер")</f>
        <v>0</v>
      </c>
      <c r="O28" s="286">
        <f>COUNTIFS(city, "да",sluzh_2, "да",astr,"призер",ovz,"да")</f>
        <v>0</v>
      </c>
      <c r="P28" s="287">
        <f>COUNTIFS(vill, "да", sluzh_2, "да", astr, "призер")</f>
        <v>0</v>
      </c>
      <c r="Q28" s="288">
        <f>COUNTIFS(vill, "да",sluzh_2, "да",astr,"призер",ovz,"да")</f>
        <v>0</v>
      </c>
      <c r="R28" s="120">
        <f t="shared" ref="R28:U50" si="1">SUM(J28,N28)</f>
        <v>0</v>
      </c>
      <c r="S28" s="120">
        <f t="shared" si="1"/>
        <v>0</v>
      </c>
      <c r="T28" s="121">
        <f t="shared" si="1"/>
        <v>0</v>
      </c>
      <c r="U28" s="121">
        <f t="shared" si="1"/>
        <v>0</v>
      </c>
    </row>
    <row r="29" spans="1:22" ht="15.6">
      <c r="A29" s="45">
        <f t="shared" si="0"/>
        <v>128</v>
      </c>
      <c r="B29" s="46">
        <v>3</v>
      </c>
      <c r="C29" s="70" t="s">
        <v>8</v>
      </c>
      <c r="D29" s="3"/>
      <c r="E29" s="3"/>
      <c r="F29" s="286">
        <f>COUNTIFS(city, "да", sluzh_2, "да", bio, "участник")+COUNTIFS(city, "да", sluzh_2, "да", bio, "призер")+COUNTIFS(city, "да",  sluzh_2, "да",bio, "победитель")</f>
        <v>0</v>
      </c>
      <c r="G29" s="286">
        <f>COUNTIFS(city, "да", sluzh_2, "да",bio,"участник",ovz,"да")+COUNTIFS(city, "да",sluzh_2, "да",bio,"призер",ovz,"да")+COUNTIFS(city, "да", sluzh_2, "да",bio,"победитель",ovz,"да")</f>
        <v>0</v>
      </c>
      <c r="H29" s="287">
        <f>COUNTIFS(vill, "да", sluzh_2, "да", bio, "участник")+COUNTIFS(vill, "да", sluzh_2, "да", bio, "призер")+COUNTIFS(vill, "да",  sluzh_2, "да",bio, "победитель")</f>
        <v>0</v>
      </c>
      <c r="I29" s="288">
        <f>COUNTIFS(vill, "да", sluzh_2, "да",bio,"участник",ovz,"да")+COUNTIFS(vill, "да",sluzh_2, "да",bio,"призер",ovz,"да")+COUNTIFS(vill, "да", sluzh_2, "да",bio,"победитель",ovz,"да")</f>
        <v>0</v>
      </c>
      <c r="J29" s="286">
        <f>COUNTIFS(city, "да",  sluzh_2, "да",bio, "победитель")</f>
        <v>0</v>
      </c>
      <c r="K29" s="286">
        <f>COUNTIFS(city, "да", sluzh_2, "да",bio,"победитель",ovz,"да")</f>
        <v>0</v>
      </c>
      <c r="L29" s="287">
        <f>COUNTIFS(vill, "да",  sluzh_2, "да",bio, "победитель")</f>
        <v>0</v>
      </c>
      <c r="M29" s="288">
        <f>COUNTIFS(vill, "да", sluzh_2, "да",bio,"победитель",ovz,"да")</f>
        <v>0</v>
      </c>
      <c r="N29" s="286">
        <f>COUNTIFS(city, "да", sluzh_2, "да", bio, "призер")</f>
        <v>0</v>
      </c>
      <c r="O29" s="286">
        <f>COUNTIFS(city, "да",sluzh_2, "да",bio,"призер",ovz,"да")</f>
        <v>0</v>
      </c>
      <c r="P29" s="287">
        <f>COUNTIFS(vill, "да", sluzh_2, "да", bio, "призер")</f>
        <v>0</v>
      </c>
      <c r="Q29" s="288">
        <f>COUNTIFS(vill, "да",sluzh_2, "да",bio,"призер",ovz,"да")</f>
        <v>0</v>
      </c>
      <c r="R29" s="120">
        <f t="shared" si="1"/>
        <v>0</v>
      </c>
      <c r="S29" s="120">
        <f t="shared" si="1"/>
        <v>0</v>
      </c>
      <c r="T29" s="121">
        <f t="shared" si="1"/>
        <v>0</v>
      </c>
      <c r="U29" s="121">
        <f t="shared" si="1"/>
        <v>0</v>
      </c>
    </row>
    <row r="30" spans="1:22" ht="15.6">
      <c r="A30" s="45">
        <f t="shared" si="0"/>
        <v>128</v>
      </c>
      <c r="B30" s="46">
        <v>4</v>
      </c>
      <c r="C30" s="70" t="s">
        <v>9</v>
      </c>
      <c r="D30" s="3"/>
      <c r="E30" s="3"/>
      <c r="F30" s="286">
        <f>COUNTIFS(city, "да", sluzh_2, "да", geo, "участник")+COUNTIFS(city, "да", sluzh_2, "да", geo, "призер")+COUNTIFS(city, "да",  sluzh_2, "да",geo, "победитель")</f>
        <v>0</v>
      </c>
      <c r="G30" s="286">
        <f>COUNTIFS(city, "да", sluzh_2, "да",geo,"участник",ovz,"да")+COUNTIFS(city, "да",sluzh_2, "да",geo,"призер",ovz,"да")+COUNTIFS(city, "да", sluzh_2, "да",geo,"победитель",ovz,"да")</f>
        <v>0</v>
      </c>
      <c r="H30" s="287">
        <f>COUNTIFS(vill, "да", sluzh_2, "да", geo, "участник")+COUNTIFS(vill, "да", sluzh_2, "да", geo, "призер")+COUNTIFS(vill, "да",  sluzh_2, "да",geo, "победитель")</f>
        <v>0</v>
      </c>
      <c r="I30" s="288">
        <f>COUNTIFS(vill, "да", sluzh_2, "да",geo,"участник",ovz,"да")+COUNTIFS(vill, "да",sluzh_2, "да",geo,"призер",ovz,"да")+COUNTIFS(vill, "да", sluzh_2, "да",geo,"победитель",ovz,"да")</f>
        <v>0</v>
      </c>
      <c r="J30" s="286">
        <f>COUNTIFS(city, "да",  sluzh_2, "да",geo, "победитель")</f>
        <v>0</v>
      </c>
      <c r="K30" s="286">
        <f>COUNTIFS(city, "да", sluzh_2, "да",geo,"победитель",ovz,"да")</f>
        <v>0</v>
      </c>
      <c r="L30" s="287">
        <f>COUNTIFS(vill, "да",  sluzh_2, "да",geo, "победитель")</f>
        <v>0</v>
      </c>
      <c r="M30" s="288">
        <f>COUNTIFS(vill, "да", sluzh_2, "да",geo,"победитель",ovz,"да")</f>
        <v>0</v>
      </c>
      <c r="N30" s="286">
        <f>COUNTIFS(city, "да", sluzh_2, "да", geo, "призер")</f>
        <v>0</v>
      </c>
      <c r="O30" s="286">
        <f>COUNTIFS(city, "да",sluzh_2, "да",geo,"призер",ovz,"да")</f>
        <v>0</v>
      </c>
      <c r="P30" s="287">
        <f>COUNTIFS(vill, "да", sluzh_2, "да", geo, "призер")</f>
        <v>0</v>
      </c>
      <c r="Q30" s="288">
        <f>COUNTIFS(vill, "да",sluzh_2, "да",geo,"призер",ovz,"да")</f>
        <v>0</v>
      </c>
      <c r="R30" s="120">
        <f t="shared" si="1"/>
        <v>0</v>
      </c>
      <c r="S30" s="120">
        <f t="shared" si="1"/>
        <v>0</v>
      </c>
      <c r="T30" s="121">
        <f t="shared" si="1"/>
        <v>0</v>
      </c>
      <c r="U30" s="121">
        <f t="shared" si="1"/>
        <v>0</v>
      </c>
    </row>
    <row r="31" spans="1:22" ht="15.6">
      <c r="A31" s="45">
        <f t="shared" si="0"/>
        <v>128</v>
      </c>
      <c r="B31" s="46">
        <v>5</v>
      </c>
      <c r="C31" s="70" t="s">
        <v>49</v>
      </c>
      <c r="D31" s="3"/>
      <c r="E31" s="3"/>
      <c r="F31" s="286">
        <f>COUNTIFS(city, "да", sluzh_2, "да", ikt, "участник")+COUNTIFS(city, "да", sluzh_2, "да", ikt, "призер")+COUNTIFS(city, "да",  sluzh_2, "да",ikt, "победитель")</f>
        <v>0</v>
      </c>
      <c r="G31" s="286">
        <f>COUNTIFS(city, "да", sluzh_2, "да",ikt,"участник",ovz,"да")+COUNTIFS(city, "да",sluzh_2, "да",ikt,"призер",ovz,"да")+COUNTIFS(city, "да", sluzh_2, "да",ikt,"победитель",ovz,"да")</f>
        <v>0</v>
      </c>
      <c r="H31" s="287">
        <f>COUNTIFS(vill, "да", sluzh_2, "да", ikt, "участник")+COUNTIFS(vill, "да", sluzh_2, "да", ikt, "призер")+COUNTIFS(vill, "да",  sluzh_2, "да",ikt, "победитель")</f>
        <v>0</v>
      </c>
      <c r="I31" s="288">
        <f>COUNTIFS(vill, "да", sluzh_2, "да",ikt,"участник",ovz,"да")+COUNTIFS(vill, "да",sluzh_2, "да",ikt,"призер",ovz,"да")+COUNTIFS(vill, "да", sluzh_2, "да",ikt,"победитель",ovz,"да")</f>
        <v>0</v>
      </c>
      <c r="J31" s="286">
        <f>COUNTIFS(city, "да",  sluzh_2, "да",ikt, "победитель")</f>
        <v>0</v>
      </c>
      <c r="K31" s="286">
        <f>COUNTIFS(city, "да", sluzh_2, "да",ikt,"победитель",ovz,"да")</f>
        <v>0</v>
      </c>
      <c r="L31" s="287">
        <f>COUNTIFS(vill, "да",  sluzh_2, "да",ikt, "победитель")</f>
        <v>0</v>
      </c>
      <c r="M31" s="288">
        <f>COUNTIFS(vill, "да", sluzh_2, "да",ikt,"победитель",ovz,"да")</f>
        <v>0</v>
      </c>
      <c r="N31" s="286">
        <f>COUNTIFS(city, "да", sluzh_2, "да", ikt, "призер")</f>
        <v>0</v>
      </c>
      <c r="O31" s="286">
        <f>COUNTIFS(city, "да",sluzh_2, "да",ikt,"призер",ovz,"да")</f>
        <v>0</v>
      </c>
      <c r="P31" s="287">
        <f>COUNTIFS(vill, "да", sluzh_2, "да", ikt, "призер")</f>
        <v>0</v>
      </c>
      <c r="Q31" s="288">
        <f>COUNTIFS(vill, "да",sluzh_2, "да",ikt,"призер",ovz,"да")</f>
        <v>0</v>
      </c>
      <c r="R31" s="120">
        <f t="shared" si="1"/>
        <v>0</v>
      </c>
      <c r="S31" s="120">
        <f t="shared" si="1"/>
        <v>0</v>
      </c>
      <c r="T31" s="121">
        <f t="shared" si="1"/>
        <v>0</v>
      </c>
      <c r="U31" s="121">
        <f t="shared" si="1"/>
        <v>0</v>
      </c>
    </row>
    <row r="32" spans="1:22" ht="33.75" customHeight="1">
      <c r="A32" s="45">
        <f t="shared" si="0"/>
        <v>128</v>
      </c>
      <c r="B32" s="47">
        <v>6</v>
      </c>
      <c r="C32" s="70" t="s">
        <v>50</v>
      </c>
      <c r="D32" s="3"/>
      <c r="E32" s="3"/>
      <c r="F32" s="286">
        <f>COUNTIFS(city, "да", sluzh_2, "да", mxk, "участник")+COUNTIFS(city, "да", sluzh_2, "да", mxk, "призер")+COUNTIFS(city, "да",  sluzh_2, "да",mxk, "победитель")</f>
        <v>0</v>
      </c>
      <c r="G32" s="286">
        <f>COUNTIFS(city, "да", sluzh_2, "да",mxk,"участник",ovz,"да")+COUNTIFS(city, "да",sluzh_2, "да",mxk,"призер",ovz,"да")+COUNTIFS(city, "да", sluzh_2, "да",mxk,"победитель",ovz,"да")</f>
        <v>0</v>
      </c>
      <c r="H32" s="287">
        <f>COUNTIFS(vill, "да", sluzh_2, "да", mxk, "участник")+COUNTIFS(vill, "да", sluzh_2, "да", mxk, "призер")+COUNTIFS(vill, "да",  sluzh_2, "да",mxk, "победитель")</f>
        <v>0</v>
      </c>
      <c r="I32" s="288">
        <f>COUNTIFS(vill, "да", sluzh_2, "да",mxk,"участник",ovz,"да")+COUNTIFS(vill, "да",sluzh_2, "да",mxk,"призер",ovz,"да")+COUNTIFS(vill, "да", sluzh_2, "да",mxk,"победитель",ovz,"да")</f>
        <v>0</v>
      </c>
      <c r="J32" s="286">
        <f>COUNTIFS(city, "да",  sluzh_2, "да",mxk, "победитель")</f>
        <v>0</v>
      </c>
      <c r="K32" s="286">
        <f>COUNTIFS(city, "да", sluzh_2, "да",mxk,"победитель",ovz,"да")</f>
        <v>0</v>
      </c>
      <c r="L32" s="287">
        <f>COUNTIFS(vill, "да",  sluzh_2, "да",mxk, "победитель")</f>
        <v>0</v>
      </c>
      <c r="M32" s="288">
        <f>COUNTIFS(vill, "да", sluzh_2, "да",mxk,"победитель",ovz,"да")</f>
        <v>0</v>
      </c>
      <c r="N32" s="286">
        <f>COUNTIFS(city, "да", sluzh_2, "да", mxk, "призер")</f>
        <v>0</v>
      </c>
      <c r="O32" s="286">
        <f>COUNTIFS(city, "да",sluzh_2, "да",mxk,"призер",ovz,"да")</f>
        <v>0</v>
      </c>
      <c r="P32" s="287">
        <f>COUNTIFS(vill, "да", sluzh_2, "да", mxk, "призер")</f>
        <v>0</v>
      </c>
      <c r="Q32" s="288">
        <f>COUNTIFS(vill, "да",sluzh_2, "да",mxk,"призер",ovz,"да")</f>
        <v>0</v>
      </c>
      <c r="R32" s="120">
        <f t="shared" si="1"/>
        <v>0</v>
      </c>
      <c r="S32" s="120">
        <f t="shared" si="1"/>
        <v>0</v>
      </c>
      <c r="T32" s="121">
        <f t="shared" si="1"/>
        <v>0</v>
      </c>
      <c r="U32" s="121">
        <f t="shared" si="1"/>
        <v>0</v>
      </c>
    </row>
    <row r="33" spans="1:21" ht="15.6">
      <c r="A33" s="45">
        <f t="shared" si="0"/>
        <v>128</v>
      </c>
      <c r="B33" s="46">
        <v>7</v>
      </c>
      <c r="C33" s="70" t="s">
        <v>47</v>
      </c>
      <c r="D33" s="3"/>
      <c r="E33" s="3"/>
      <c r="F33" s="286">
        <f>COUNTIFS(city, "да", sluzh_2, "да", isp, "участник")+COUNTIFS(city, "да", sluzh_2, "да", isp, "призер")+COUNTIFS(city, "да",  sluzh_2, "да",isp, "победитель")</f>
        <v>0</v>
      </c>
      <c r="G33" s="286">
        <f>COUNTIFS(city, "да", sluzh_2, "да",isp,"участник",ovz,"да")+COUNTIFS(city, "да",sluzh_2, "да",isp,"призер",ovz,"да")+COUNTIFS(city, "да", sluzh_2, "да",isp,"победитель",ovz,"да")</f>
        <v>0</v>
      </c>
      <c r="H33" s="287">
        <f>COUNTIFS(vill, "да", sluzh_2, "да", isp, "участник")+COUNTIFS(vill, "да", sluzh_2, "да", isp, "призер")+COUNTIFS(vill, "да",  sluzh_2, "да",isp, "победитель")</f>
        <v>0</v>
      </c>
      <c r="I33" s="288">
        <f>COUNTIFS(vill, "да", sluzh_2, "да",isp,"участник",ovz,"да")+COUNTIFS(vill, "да",sluzh_2, "да",isp,"призер",ovz,"да")+COUNTIFS(vill, "да", sluzh_2, "да",isp,"победитель",ovz,"да")</f>
        <v>0</v>
      </c>
      <c r="J33" s="286">
        <f>COUNTIFS(city, "да",  sluzh_2, "да",isp, "победитель")</f>
        <v>0</v>
      </c>
      <c r="K33" s="286">
        <f>COUNTIFS(city, "да", sluzh_2, "да",isp,"победитель",ovz,"да")</f>
        <v>0</v>
      </c>
      <c r="L33" s="287">
        <f>COUNTIFS(vill, "да",  sluzh_2, "да",isp, "победитель")</f>
        <v>0</v>
      </c>
      <c r="M33" s="288">
        <f>COUNTIFS(vill, "да", sluzh_2, "да",isp,"победитель",ovz,"да")</f>
        <v>0</v>
      </c>
      <c r="N33" s="286">
        <f>COUNTIFS(city, "да", sluzh_2, "да", isp, "призер")</f>
        <v>0</v>
      </c>
      <c r="O33" s="286">
        <f>COUNTIFS(city, "да",sluzh_2, "да",isp,"призер",ovz,"да")</f>
        <v>0</v>
      </c>
      <c r="P33" s="287">
        <f>COUNTIFS(vill, "да", sluzh_2, "да", isp, "призер")</f>
        <v>0</v>
      </c>
      <c r="Q33" s="288">
        <f>COUNTIFS(vill, "да",sluzh_2, "да",isp,"призер",ovz,"да")</f>
        <v>0</v>
      </c>
      <c r="R33" s="120">
        <f t="shared" si="1"/>
        <v>0</v>
      </c>
      <c r="S33" s="120">
        <f t="shared" si="1"/>
        <v>0</v>
      </c>
      <c r="T33" s="121">
        <f t="shared" si="1"/>
        <v>0</v>
      </c>
      <c r="U33" s="121">
        <f t="shared" si="1"/>
        <v>0</v>
      </c>
    </row>
    <row r="34" spans="1:21" ht="15.6">
      <c r="A34" s="45">
        <f t="shared" si="0"/>
        <v>128</v>
      </c>
      <c r="B34" s="46">
        <v>8</v>
      </c>
      <c r="C34" s="70" t="s">
        <v>10</v>
      </c>
      <c r="D34" s="3"/>
      <c r="E34" s="3"/>
      <c r="F34" s="286">
        <f>COUNTIFS(city, "да", sluzh_2, "да", hist, "участник")+COUNTIFS(city, "да", sluzh_2, "да", hist, "призер")+COUNTIFS(city, "да",  sluzh_2, "да",hist, "победитель")</f>
        <v>0</v>
      </c>
      <c r="G34" s="286">
        <f>COUNTIFS(city, "да", sluzh_2, "да",hist,"участник",ovz,"да")+COUNTIFS(city, "да",sluzh_2, "да",hist,"призер",ovz,"да")+COUNTIFS(city, "да", sluzh_2, "да",hist,"победитель",ovz,"да")</f>
        <v>0</v>
      </c>
      <c r="H34" s="287">
        <f>COUNTIFS(vill, "да", sluzh_2, "да", hist, "участник")+COUNTIFS(vill, "да", sluzh_2, "да", hist, "призер")+COUNTIFS(vill, "да",  sluzh_2, "да",hist, "победитель")</f>
        <v>0</v>
      </c>
      <c r="I34" s="288">
        <f>COUNTIFS(vill, "да", sluzh_2, "да",hist,"участник",ovz,"да")+COUNTIFS(vill, "да",sluzh_2, "да",hist,"призер",ovz,"да")+COUNTIFS(vill, "да", sluzh_2, "да",hist,"победитель",ovz,"да")</f>
        <v>0</v>
      </c>
      <c r="J34" s="286">
        <f>COUNTIFS(city, "да",  sluzh_2, "да",hist, "победитель")</f>
        <v>0</v>
      </c>
      <c r="K34" s="286">
        <f>COUNTIFS(city, "да", sluzh_2, "да",hist,"победитель",ovz,"да")</f>
        <v>0</v>
      </c>
      <c r="L34" s="287">
        <f>COUNTIFS(vill, "да",  sluzh_2, "да",hist, "победитель")</f>
        <v>0</v>
      </c>
      <c r="M34" s="288">
        <f>COUNTIFS(vill, "да", sluzh_2, "да",hist,"победитель",ovz,"да")</f>
        <v>0</v>
      </c>
      <c r="N34" s="286">
        <f>COUNTIFS(city, "да", sluzh_2, "да", hist, "призер")</f>
        <v>0</v>
      </c>
      <c r="O34" s="286">
        <f>COUNTIFS(city, "да",sluzh_2, "да",hist,"призер",ovz,"да")</f>
        <v>0</v>
      </c>
      <c r="P34" s="287">
        <f>COUNTIFS(vill, "да", sluzh_2, "да", hist, "призер")</f>
        <v>0</v>
      </c>
      <c r="Q34" s="288">
        <f>COUNTIFS(vill, "да",sluzh_2, "да",hist,"призер",ovz,"да")</f>
        <v>0</v>
      </c>
      <c r="R34" s="120">
        <f t="shared" si="1"/>
        <v>0</v>
      </c>
      <c r="S34" s="120">
        <f t="shared" si="1"/>
        <v>0</v>
      </c>
      <c r="T34" s="121">
        <f t="shared" si="1"/>
        <v>0</v>
      </c>
      <c r="U34" s="121">
        <f t="shared" si="1"/>
        <v>0</v>
      </c>
    </row>
    <row r="35" spans="1:21" ht="15.6">
      <c r="A35" s="45">
        <f t="shared" si="0"/>
        <v>128</v>
      </c>
      <c r="B35" s="46">
        <v>9</v>
      </c>
      <c r="C35" s="70" t="s">
        <v>119</v>
      </c>
      <c r="D35" s="3"/>
      <c r="E35" s="3"/>
      <c r="F35" s="286">
        <f>COUNTIFS(city, "да", sluzh_2, "да", ital, "участник")+COUNTIFS(city, "да", sluzh_2, "да", ital, "призер")+COUNTIFS(city, "да",  sluzh_2, "да",ital, "победитель")</f>
        <v>0</v>
      </c>
      <c r="G35" s="286">
        <f>COUNTIFS(city, "да", sluzh_2, "да",ital,"участник",ovz,"да")+COUNTIFS(city, "да",sluzh_2, "да",ital,"призер",ovz,"да")+COUNTIFS(city, "да", sluzh_2, "да",ital,"победитель",ovz,"да")</f>
        <v>0</v>
      </c>
      <c r="H35" s="287">
        <f>COUNTIFS(vill, "да", sluzh_2, "да", ital, "участник")+COUNTIFS(vill, "да", sluzh_2, "да", ital, "призер")+COUNTIFS(vill, "да",  sluzh_2, "да",ital, "победитель")</f>
        <v>0</v>
      </c>
      <c r="I35" s="288">
        <f>COUNTIFS(vill, "да", sluzh_2, "да",ital,"участник",ovz,"да")+COUNTIFS(vill, "да",sluzh_2, "да",ital,"призер",ovz,"да")+COUNTIFS(vill, "да", sluzh_2, "да",ital,"победитель",ovz,"да")</f>
        <v>0</v>
      </c>
      <c r="J35" s="286">
        <f>COUNTIFS(city, "да",  sluzh_2, "да",ital, "победитель")</f>
        <v>0</v>
      </c>
      <c r="K35" s="286">
        <f>COUNTIFS(city, "да", sluzh_2, "да",ital,"победитель",ovz,"да")</f>
        <v>0</v>
      </c>
      <c r="L35" s="287">
        <f>COUNTIFS(vill, "да",  sluzh_2, "да",ital, "победитель")</f>
        <v>0</v>
      </c>
      <c r="M35" s="288">
        <f>COUNTIFS(vill, "да", sluzh_2, "да",ital,"победитель",ovz,"да")</f>
        <v>0</v>
      </c>
      <c r="N35" s="286">
        <f>COUNTIFS(city, "да", sluzh_2, "да", ital, "призер")</f>
        <v>0</v>
      </c>
      <c r="O35" s="286">
        <f>COUNTIFS(city, "да",sluzh_2, "да",ital,"призер",ovz,"да")</f>
        <v>0</v>
      </c>
      <c r="P35" s="287">
        <f>COUNTIFS(vill, "да", sluzh_2, "да", ital, "призер")</f>
        <v>0</v>
      </c>
      <c r="Q35" s="288">
        <f>COUNTIFS(vill, "да",sluzh_2, "да",ital,"призер",ovz,"да")</f>
        <v>0</v>
      </c>
      <c r="R35" s="120">
        <f t="shared" si="1"/>
        <v>0</v>
      </c>
      <c r="S35" s="120">
        <f t="shared" si="1"/>
        <v>0</v>
      </c>
      <c r="T35" s="121">
        <f t="shared" si="1"/>
        <v>0</v>
      </c>
      <c r="U35" s="121">
        <f t="shared" si="1"/>
        <v>0</v>
      </c>
    </row>
    <row r="36" spans="1:21" ht="15.6">
      <c r="A36" s="45">
        <f t="shared" si="0"/>
        <v>128</v>
      </c>
      <c r="B36" s="46">
        <v>10</v>
      </c>
      <c r="C36" s="70" t="s">
        <v>120</v>
      </c>
      <c r="D36" s="3"/>
      <c r="E36" s="3"/>
      <c r="F36" s="286">
        <f>COUNTIFS(city, "да", sluzh_2, "да",china, "участник")+COUNTIFS(city, "да", sluzh_2, "да", china, "призер")+COUNTIFS(city, "да",  sluzh_2, "да",china, "победитель")</f>
        <v>0</v>
      </c>
      <c r="G36" s="286">
        <f>COUNTIFS(city, "да", sluzh_2, "да",china,"участник",ovz,"да")+COUNTIFS(city, "да",sluzh_2, "да",china,"призер",ovz,"да")+COUNTIFS(city, "да", sluzh_2, "да",china,"победитель",ovz,"да")</f>
        <v>0</v>
      </c>
      <c r="H36" s="287">
        <f>COUNTIFS(vill, "да", sluzh_2, "да", china, "участник")+COUNTIFS(vill, "да", sluzh_2, "да", china, "призер")+COUNTIFS(vill, "да",  sluzh_2, "да",china, "победитель")</f>
        <v>0</v>
      </c>
      <c r="I36" s="288">
        <f>COUNTIFS(vill, "да", sluzh_2, "да",china,"участник",ovz,"да")+COUNTIFS(vill, "да",sluzh_2, "да",china,"призер",ovz,"да")+COUNTIFS(vill, "да", sluzh_2, "да",china,"победитель",ovz,"да")</f>
        <v>0</v>
      </c>
      <c r="J36" s="286">
        <f>COUNTIFS(city, "да",  sluzh_2, "да",china, "победитель")</f>
        <v>0</v>
      </c>
      <c r="K36" s="286">
        <f>COUNTIFS(city, "да", sluzh_2, "да",china,"победитель",ovz,"да")</f>
        <v>0</v>
      </c>
      <c r="L36" s="287">
        <f>COUNTIFS(vill, "да",  sluzh_2, "да",china, "победитель")</f>
        <v>0</v>
      </c>
      <c r="M36" s="288">
        <f>COUNTIFS(vill, "да", sluzh_2, "да",china,"победитель",ovz,"да")</f>
        <v>0</v>
      </c>
      <c r="N36" s="286">
        <f>COUNTIFS(city, "да", sluzh_2, "да", china, "призер")</f>
        <v>0</v>
      </c>
      <c r="O36" s="286">
        <f>COUNTIFS(city, "да",sluzh_2, "да",china,"призер",ovz,"да")</f>
        <v>0</v>
      </c>
      <c r="P36" s="287">
        <f>COUNTIFS(vill, "да", sluzh_2, "да", china, "призер")</f>
        <v>0</v>
      </c>
      <c r="Q36" s="288">
        <f>COUNTIFS(vill, "да",sluzh_2, "да",china,"призер",ovz,"да")</f>
        <v>0</v>
      </c>
      <c r="R36" s="120">
        <f t="shared" si="1"/>
        <v>0</v>
      </c>
      <c r="S36" s="120">
        <f t="shared" si="1"/>
        <v>0</v>
      </c>
      <c r="T36" s="121">
        <f t="shared" si="1"/>
        <v>0</v>
      </c>
      <c r="U36" s="121">
        <f t="shared" si="1"/>
        <v>0</v>
      </c>
    </row>
    <row r="37" spans="1:21" ht="15.6">
      <c r="A37" s="45">
        <f t="shared" si="0"/>
        <v>128</v>
      </c>
      <c r="B37" s="46">
        <v>11</v>
      </c>
      <c r="C37" s="70" t="s">
        <v>5</v>
      </c>
      <c r="D37" s="3"/>
      <c r="E37" s="3"/>
      <c r="F37" s="286">
        <f>COUNTIFS(city, "да", sluzh_2, "да",liter, "участник")+COUNTIFS(city, "да", sluzh_2, "да", liter, "призер")+COUNTIFS(city, "да",  sluzh_2, "да",liter, "победитель")</f>
        <v>0</v>
      </c>
      <c r="G37" s="286">
        <f>COUNTIFS(city, "да", sluzh_2, "да",liter,"участник",ovz,"да")+COUNTIFS(city, "да",sluzh_2, "да",liter,"призер",ovz,"да")+COUNTIFS(city, "да", sluzh_2, "да",liter,"победитель",ovz,"да")</f>
        <v>0</v>
      </c>
      <c r="H37" s="287">
        <f>COUNTIFS(vill, "да", sluzh_2, "да",liter, "участник")+COUNTIFS(vill, "да", sluzh_2, "да", liter, "призер")+COUNTIFS(vill, "да",  sluzh_2, "да",liter, "победитель")</f>
        <v>0</v>
      </c>
      <c r="I37" s="288">
        <f>COUNTIFS(vill, "да", sluzh_2, "да",liter,"участник",ovz,"да")+COUNTIFS(vill, "да",sluzh_2, "да",liter,"призер",ovz,"да")+COUNTIFS(vill, "да", sluzh_2, "да",liter,"победитель",ovz,"да")</f>
        <v>0</v>
      </c>
      <c r="J37" s="286">
        <f>COUNTIFS(city, "да",  sluzh_2, "да",liter, "победитель")</f>
        <v>0</v>
      </c>
      <c r="K37" s="286">
        <f>COUNTIFS(city, "да", sluzh_2, "да",liter,"победитель",ovz,"да")</f>
        <v>0</v>
      </c>
      <c r="L37" s="287">
        <f>COUNTIFS(vill, "да",  sluzh_2, "да",liter, "победитель")</f>
        <v>0</v>
      </c>
      <c r="M37" s="288">
        <f>COUNTIFS(vill, "да", sluzh_2, "да",liter,"победитель",ovz,"да")</f>
        <v>0</v>
      </c>
      <c r="N37" s="286">
        <f>COUNTIFS(city, "да", sluzh_2, "да", liter, "призер")</f>
        <v>0</v>
      </c>
      <c r="O37" s="286">
        <f>COUNTIFS(city, "да",sluzh_2, "да",liter,"призер",ovz,"да")</f>
        <v>0</v>
      </c>
      <c r="P37" s="287">
        <f>COUNTIFS(vill, "да", sluzh_2, "да", liter, "призер")</f>
        <v>0</v>
      </c>
      <c r="Q37" s="288">
        <f>COUNTIFS(vill, "да",sluzh_2, "да",liter,"призер",ovz,"да")</f>
        <v>0</v>
      </c>
      <c r="R37" s="120">
        <f t="shared" si="1"/>
        <v>0</v>
      </c>
      <c r="S37" s="120">
        <f t="shared" si="1"/>
        <v>0</v>
      </c>
      <c r="T37" s="121">
        <f t="shared" si="1"/>
        <v>0</v>
      </c>
      <c r="U37" s="121">
        <f t="shared" si="1"/>
        <v>0</v>
      </c>
    </row>
    <row r="38" spans="1:21" ht="15.6">
      <c r="A38" s="45">
        <f t="shared" si="0"/>
        <v>128</v>
      </c>
      <c r="B38" s="46">
        <v>12</v>
      </c>
      <c r="C38" s="70" t="s">
        <v>20</v>
      </c>
      <c r="D38" s="3"/>
      <c r="E38" s="3"/>
      <c r="F38" s="286">
        <f>COUNTIFS(city, "да", sluzh_2, "да",math, "участник")+COUNTIFS(city, "да", sluzh_2, "да", math, "призер")+COUNTIFS(city, "да",  sluzh_2, "да",math, "победитель")</f>
        <v>0</v>
      </c>
      <c r="G38" s="286">
        <f>COUNTIFS(city, "да", sluzh_2, "да",math,"участник",ovz,"да")+COUNTIFS(city, "да",sluzh_2, "да",math,"призер",ovz,"да")+COUNTIFS(city, "да", sluzh_2, "да",math,"победитель",ovz,"да")</f>
        <v>0</v>
      </c>
      <c r="H38" s="287">
        <f>COUNTIFS(vill, "да", sluzh_2, "да",math, "участник")+COUNTIFS(vill, "да", sluzh_2, "да", math, "призер")+COUNTIFS(vill, "да",  sluzh_2, "да",math, "победитель")</f>
        <v>0</v>
      </c>
      <c r="I38" s="288">
        <f>COUNTIFS(vill, "да", sluzh_2, "да",math,"участник",ovz,"да")+COUNTIFS(vill, "да",sluzh_2, "да",math,"призер",ovz,"да")+COUNTIFS(vill, "да", sluzh_2, "да",math,"победитель",ovz,"да")</f>
        <v>0</v>
      </c>
      <c r="J38" s="286">
        <f>COUNTIFS(city, "да",  sluzh_2, "да",math, "победитель")</f>
        <v>0</v>
      </c>
      <c r="K38" s="286">
        <f>COUNTIFS(city, "да", sluzh_2, "да",math,"победитель",ovz,"да")</f>
        <v>0</v>
      </c>
      <c r="L38" s="287">
        <f>COUNTIFS(vill, "да",  sluzh_2, "да",math, "победитель")</f>
        <v>0</v>
      </c>
      <c r="M38" s="288">
        <f>COUNTIFS(vill, "да", sluzh_2, "да",math,"победитель",ovz,"да")</f>
        <v>0</v>
      </c>
      <c r="N38" s="286">
        <f>COUNTIFS(city, "да", sluzh_2, "да", math, "призер")</f>
        <v>0</v>
      </c>
      <c r="O38" s="286">
        <f>COUNTIFS(city, "да",sluzh_2, "да",math,"призер",ovz,"да")</f>
        <v>0</v>
      </c>
      <c r="P38" s="287">
        <f>COUNTIFS(vill, "да", sluzh_2, "да", math, "призер")</f>
        <v>0</v>
      </c>
      <c r="Q38" s="288">
        <f>COUNTIFS(vill, "да",sluzh_2, "да",math,"призер",ovz,"да")</f>
        <v>0</v>
      </c>
      <c r="R38" s="120">
        <f t="shared" si="1"/>
        <v>0</v>
      </c>
      <c r="S38" s="120">
        <f t="shared" si="1"/>
        <v>0</v>
      </c>
      <c r="T38" s="121">
        <f t="shared" si="1"/>
        <v>0</v>
      </c>
      <c r="U38" s="121">
        <f t="shared" si="1"/>
        <v>0</v>
      </c>
    </row>
    <row r="39" spans="1:21" ht="15.6">
      <c r="A39" s="45">
        <f t="shared" si="0"/>
        <v>128</v>
      </c>
      <c r="B39" s="46">
        <v>13</v>
      </c>
      <c r="C39" s="70" t="s">
        <v>21</v>
      </c>
      <c r="D39" s="3"/>
      <c r="E39" s="3"/>
      <c r="F39" s="286">
        <f>COUNTIFS(city, "да", sluzh_2, "да",germ, "участник")+COUNTIFS(city, "да", sluzh_2, "да", germ, "призер")+COUNTIFS(city, "да",  sluzh_2, "да",germ, "победитель")</f>
        <v>0</v>
      </c>
      <c r="G39" s="286">
        <f>COUNTIFS(city, "да", sluzh_2, "да",germ,"участник",ovz,"да")+COUNTIFS(city, "да",sluzh_2, "да",germ,"призер",ovz,"да")+COUNTIFS(city, "да", sluzh_2, "да",germ,"победитель",ovz,"да")</f>
        <v>0</v>
      </c>
      <c r="H39" s="287">
        <f>COUNTIFS(vill, "да", sluzh_2, "да",germ, "участник")+COUNTIFS(vill, "да", sluzh_2, "да", germ, "призер")+COUNTIFS(vill, "да",  sluzh_2, "да",germ, "победитель")</f>
        <v>0</v>
      </c>
      <c r="I39" s="288">
        <f>COUNTIFS(vill, "да", sluzh_2, "да",germ,"участник",ovz,"да")+COUNTIFS(vill, "да",sluzh_2, "да",germ,"призер",ovz,"да")+COUNTIFS(vill, "да", sluzh_2, "да",germ,"победитель",ovz,"да")</f>
        <v>0</v>
      </c>
      <c r="J39" s="286">
        <f>COUNTIFS(city, "да",  sluzh_2, "да",germ, "победитель")</f>
        <v>0</v>
      </c>
      <c r="K39" s="286">
        <f>COUNTIFS(city, "да", sluzh_2, "да",germ,"победитель",ovz,"да")</f>
        <v>0</v>
      </c>
      <c r="L39" s="287">
        <f>COUNTIFS(vill, "да",  sluzh_2, "да",germ, "победитель")</f>
        <v>0</v>
      </c>
      <c r="M39" s="288">
        <f>COUNTIFS(vill, "да", sluzh_2, "да",germ,"победитель",ovz,"да")</f>
        <v>0</v>
      </c>
      <c r="N39" s="286">
        <f>COUNTIFS(city, "да", sluzh_2, "да", germ, "призер")</f>
        <v>0</v>
      </c>
      <c r="O39" s="286">
        <f>COUNTIFS(city, "да",sluzh_2, "да",germ,"призер",ovz,"да")</f>
        <v>0</v>
      </c>
      <c r="P39" s="287">
        <f>COUNTIFS(vill, "да", sluzh_2, "да", germ, "призер")</f>
        <v>0</v>
      </c>
      <c r="Q39" s="288">
        <f>COUNTIFS(vill, "да",sluzh_2, "да",germ,"призер",ovz,"да")</f>
        <v>0</v>
      </c>
      <c r="R39" s="120">
        <f t="shared" si="1"/>
        <v>0</v>
      </c>
      <c r="S39" s="120">
        <f t="shared" si="1"/>
        <v>0</v>
      </c>
      <c r="T39" s="121">
        <f t="shared" si="1"/>
        <v>0</v>
      </c>
      <c r="U39" s="121">
        <f t="shared" si="1"/>
        <v>0</v>
      </c>
    </row>
    <row r="40" spans="1:21" ht="15.6">
      <c r="A40" s="45">
        <f t="shared" si="0"/>
        <v>128</v>
      </c>
      <c r="B40" s="46">
        <v>14</v>
      </c>
      <c r="C40" s="70" t="s">
        <v>11</v>
      </c>
      <c r="D40" s="3"/>
      <c r="E40" s="3"/>
      <c r="F40" s="286">
        <f>COUNTIFS(city, "да", sluzh_2, "да",obsh, "участник")+COUNTIFS(city, "да", sluzh_2, "да", obsh, "призер")+COUNTIFS(city, "да",  sluzh_2, "да",obsh, "победитель")</f>
        <v>0</v>
      </c>
      <c r="G40" s="286">
        <f>COUNTIFS(city, "да", sluzh_2, "да",obsh,"участник",ovz,"да")+COUNTIFS(city, "да",sluzh_2, "да",obsh,"призер",ovz,"да")+COUNTIFS(city, "да", sluzh_2, "да",obsh,"победитель",ovz,"да")</f>
        <v>0</v>
      </c>
      <c r="H40" s="287">
        <f>COUNTIFS(vill, "да", sluzh_2, "да",obsh, "участник")+COUNTIFS(vill, "да", sluzh_2, "да", obsh, "призер")+COUNTIFS(vill, "да",  sluzh_2, "да",obsh, "победитель")</f>
        <v>0</v>
      </c>
      <c r="I40" s="288">
        <f>COUNTIFS(vill, "да", sluzh_2, "да",obsh,"участник",ovz,"да")+COUNTIFS(vill, "да",sluzh_2, "да",obsh,"призер",ovz,"да")+COUNTIFS(vill, "да", sluzh_2, "да",obsh,"победитель",ovz,"да")</f>
        <v>0</v>
      </c>
      <c r="J40" s="286">
        <f>COUNTIFS(city, "да",  sluzh_2, "да",obsh, "победитель")</f>
        <v>0</v>
      </c>
      <c r="K40" s="286">
        <f>COUNTIFS(city, "да", sluzh_2, "да",obsh,"победитель",ovz,"да")</f>
        <v>0</v>
      </c>
      <c r="L40" s="287">
        <f>COUNTIFS(vill, "да",  sluzh_2, "да",obsh, "победитель")</f>
        <v>0</v>
      </c>
      <c r="M40" s="288">
        <f>COUNTIFS(vill, "да", sluzh_2, "да",obsh,"победитель",ovz,"да")</f>
        <v>0</v>
      </c>
      <c r="N40" s="286">
        <f>COUNTIFS(city, "да", sluzh_2, "да", obsh, "призер")</f>
        <v>0</v>
      </c>
      <c r="O40" s="286">
        <f>COUNTIFS(city, "да",sluzh_2, "да",obsh,"призер",ovz,"да")</f>
        <v>0</v>
      </c>
      <c r="P40" s="287">
        <f>COUNTIFS(vill, "да", sluzh_2, "да", obsh, "призер")</f>
        <v>0</v>
      </c>
      <c r="Q40" s="288">
        <f>COUNTIFS(vill, "да",sluzh_2, "да",obsh,"призер",ovz,"да")</f>
        <v>0</v>
      </c>
      <c r="R40" s="120">
        <f t="shared" si="1"/>
        <v>0</v>
      </c>
      <c r="S40" s="120">
        <f t="shared" si="1"/>
        <v>0</v>
      </c>
      <c r="T40" s="121">
        <f t="shared" si="1"/>
        <v>0</v>
      </c>
      <c r="U40" s="121">
        <f t="shared" si="1"/>
        <v>0</v>
      </c>
    </row>
    <row r="41" spans="1:21" ht="31.2">
      <c r="A41" s="45">
        <f t="shared" si="0"/>
        <v>128</v>
      </c>
      <c r="B41" s="46">
        <v>15</v>
      </c>
      <c r="C41" s="70" t="s">
        <v>51</v>
      </c>
      <c r="D41" s="3"/>
      <c r="E41" s="3"/>
      <c r="F41" s="286">
        <f>COUNTIFS(city, "да", sluzh_2, "да",OBGH, "участник")+COUNTIFS(city, "да", sluzh_2, "да", OBGH, "призер")+COUNTIFS(city, "да",  sluzh_2, "да",OBGH, "победитель")</f>
        <v>0</v>
      </c>
      <c r="G41" s="286">
        <f>COUNTIFS(city, "да", sluzh_2, "да",OBGH,"участник",ovz,"да")+COUNTIFS(city, "да",sluzh_2, "да",OBGH,"призер",ovz,"да")+COUNTIFS(city, "да", sluzh_2, "да",OBGH,"победитель",ovz,"да")</f>
        <v>0</v>
      </c>
      <c r="H41" s="287">
        <f>COUNTIFS(vill, "да", sluzh_2, "да",OBGH, "участник")+COUNTIFS(vill, "да", sluzh_2, "да", OBGH, "призер")+COUNTIFS(vill, "да",  sluzh_2, "да",OBGH, "победитель")</f>
        <v>0</v>
      </c>
      <c r="I41" s="288">
        <f>COUNTIFS(vill, "да", sluzh_2, "да",OBGH,"участник",ovz,"да")+COUNTIFS(vill, "да",sluzh_2, "да",OBGH,"призер",ovz,"да")+COUNTIFS(vill, "да", sluzh_2, "да",OBGH,"победитель",ovz,"да")</f>
        <v>0</v>
      </c>
      <c r="J41" s="286">
        <f>COUNTIFS(city, "да",  sluzh_2, "да",OBGH, "победитель")</f>
        <v>0</v>
      </c>
      <c r="K41" s="286">
        <f>COUNTIFS(city, "да", sluzh_2, "да",OBGH,"победитель",ovz,"да")</f>
        <v>0</v>
      </c>
      <c r="L41" s="287">
        <f>COUNTIFS(vill, "да",  sluzh_2, "да",OBGH, "победитель")</f>
        <v>0</v>
      </c>
      <c r="M41" s="288">
        <f>COUNTIFS(vill, "да", sluzh_2, "да",OBGH,"победитель",ovz,"да")</f>
        <v>0</v>
      </c>
      <c r="N41" s="286">
        <f>COUNTIFS(city, "да", sluzh_2, "да", OBGH, "призер")</f>
        <v>0</v>
      </c>
      <c r="O41" s="286">
        <f>COUNTIFS(city, "да",sluzh_2, "да",OBGH,"призер",ovz,"да")</f>
        <v>0</v>
      </c>
      <c r="P41" s="287">
        <f>COUNTIFS(vill, "да", sluzh_2, "да", OBGH, "призер")</f>
        <v>0</v>
      </c>
      <c r="Q41" s="288">
        <f>COUNTIFS(vill, "да",sluzh_2, "да",OBGH,"призер",ovz,"да")</f>
        <v>0</v>
      </c>
      <c r="R41" s="120">
        <f t="shared" si="1"/>
        <v>0</v>
      </c>
      <c r="S41" s="120">
        <f t="shared" si="1"/>
        <v>0</v>
      </c>
      <c r="T41" s="121">
        <f t="shared" si="1"/>
        <v>0</v>
      </c>
      <c r="U41" s="121">
        <f t="shared" si="1"/>
        <v>0</v>
      </c>
    </row>
    <row r="42" spans="1:21" ht="15.6">
      <c r="A42" s="45">
        <f t="shared" si="0"/>
        <v>128</v>
      </c>
      <c r="B42" s="46">
        <v>16</v>
      </c>
      <c r="C42" s="70" t="s">
        <v>12</v>
      </c>
      <c r="D42" s="3"/>
      <c r="E42" s="3"/>
      <c r="F42" s="286">
        <f>COUNTIFS(city, "да", sluzh_2, "да",pravo, "участник")+COUNTIFS(city, "да", sluzh_2, "да", pravo, "призер")+COUNTIFS(city, "да",  sluzh_2, "да",pravo, "победитель")</f>
        <v>0</v>
      </c>
      <c r="G42" s="286">
        <f>COUNTIFS(city, "да", sluzh_2, "да",pravo,"участник",ovz,"да")+COUNTIFS(city, "да",sluzh_2, "да",pravo,"призер",ovz,"да")+COUNTIFS(city, "да", sluzh_2, "да",pravo,"победитель",ovz,"да")</f>
        <v>0</v>
      </c>
      <c r="H42" s="287">
        <f>COUNTIFS(vill, "да", sluzh_2, "да",pravo, "участник")+COUNTIFS(vill, "да", sluzh_2, "да", pravo, "призер")+COUNTIFS(vill, "да",  sluzh_2, "да",pravo, "победитель")</f>
        <v>0</v>
      </c>
      <c r="I42" s="288">
        <f>COUNTIFS(vill, "да", sluzh_2, "да",pravo,"участник",ovz,"да")+COUNTIFS(vill, "да",sluzh_2, "да",pravo,"призер",ovz,"да")+COUNTIFS(vill, "да", sluzh_2, "да",pravo,"победитель",ovz,"да")</f>
        <v>0</v>
      </c>
      <c r="J42" s="286">
        <f>COUNTIFS(city, "да",  sluzh_2, "да",pravo, "победитель")</f>
        <v>0</v>
      </c>
      <c r="K42" s="286">
        <f>COUNTIFS(city, "да", sluzh_2, "да",pravo,"победитель",ovz,"да")</f>
        <v>0</v>
      </c>
      <c r="L42" s="287">
        <f>COUNTIFS(vill, "да",  sluzh_2, "да",pravo, "победитель")</f>
        <v>0</v>
      </c>
      <c r="M42" s="288">
        <f>COUNTIFS(vill, "да", sluzh_2, "да",pravo,"победитель",ovz,"да")</f>
        <v>0</v>
      </c>
      <c r="N42" s="286">
        <f>COUNTIFS(city, "да", sluzh_2, "да", pravo, "призер")</f>
        <v>0</v>
      </c>
      <c r="O42" s="286">
        <f>COUNTIFS(city, "да",sluzh_2, "да",pravo,"призер",ovz,"да")</f>
        <v>0</v>
      </c>
      <c r="P42" s="287">
        <f>COUNTIFS(vill, "да", sluzh_2, "да", pravo, "призер")</f>
        <v>0</v>
      </c>
      <c r="Q42" s="288">
        <f>COUNTIFS(vill, "да",sluzh_2, "да",pravo,"призер",ovz,"да")</f>
        <v>0</v>
      </c>
      <c r="R42" s="120">
        <f t="shared" si="1"/>
        <v>0</v>
      </c>
      <c r="S42" s="120">
        <f t="shared" si="1"/>
        <v>0</v>
      </c>
      <c r="T42" s="121">
        <f t="shared" si="1"/>
        <v>0</v>
      </c>
      <c r="U42" s="121">
        <f t="shared" si="1"/>
        <v>0</v>
      </c>
    </row>
    <row r="43" spans="1:21" ht="15.6">
      <c r="A43" s="45">
        <f t="shared" si="0"/>
        <v>128</v>
      </c>
      <c r="B43" s="46">
        <v>17</v>
      </c>
      <c r="C43" s="70" t="s">
        <v>4</v>
      </c>
      <c r="D43" s="3"/>
      <c r="E43" s="3"/>
      <c r="F43" s="286">
        <f>COUNTIFS(city, "да", sluzh_2, "да",rus, "участник")+COUNTIFS(city, "да", sluzh_2, "да", rus, "призер")+COUNTIFS(city, "да",  sluzh_2, "да",rus, "победитель")</f>
        <v>0</v>
      </c>
      <c r="G43" s="286">
        <f>COUNTIFS(city, "да", sluzh_2, "да",rus,"участник",ovz,"да")+COUNTIFS(city, "да",sluzh_2, "да",rus,"призер",ovz,"да")+COUNTIFS(city, "да", sluzh_2, "да",rus,"победитель",ovz,"да")</f>
        <v>0</v>
      </c>
      <c r="H43" s="287">
        <f>COUNTIFS(vill, "да", sluzh_2, "да",rus, "участник")+COUNTIFS(vill, "да", sluzh_2, "да", rus, "призер")+COUNTIFS(vill, "да",  sluzh_2, "да",rus, "победитель")</f>
        <v>0</v>
      </c>
      <c r="I43" s="288">
        <f>COUNTIFS(vill, "да", sluzh_2, "да",rus,"участник",ovz,"да")+COUNTIFS(vill, "да",sluzh_2, "да",rus,"призер",ovz,"да")+COUNTIFS(vill, "да", sluzh_2, "да",rus,"победитель",ovz,"да")</f>
        <v>0</v>
      </c>
      <c r="J43" s="286">
        <f>COUNTIFS(city, "да",  sluzh_2, "да",rus, "победитель")</f>
        <v>0</v>
      </c>
      <c r="K43" s="286">
        <f>COUNTIFS(city, "да", sluzh_2, "да",rus,"победитель",ovz,"да")</f>
        <v>0</v>
      </c>
      <c r="L43" s="287">
        <f>COUNTIFS(vill, "да",  sluzh_2, "да",rus, "победитель")</f>
        <v>0</v>
      </c>
      <c r="M43" s="288">
        <f>COUNTIFS(vill, "да", sluzh_2, "да",rus,"победитель",ovz,"да")</f>
        <v>0</v>
      </c>
      <c r="N43" s="286">
        <f>COUNTIFS(city, "да", sluzh_2, "да", rus, "призер")</f>
        <v>0</v>
      </c>
      <c r="O43" s="286">
        <f>COUNTIFS(city, "да",sluzh_2, "да",rus,"призер",ovz,"да")</f>
        <v>0</v>
      </c>
      <c r="P43" s="287">
        <f>COUNTIFS(vill, "да", sluzh_2, "да", rus, "призер")</f>
        <v>0</v>
      </c>
      <c r="Q43" s="288">
        <f>COUNTIFS(vill, "да",sluzh_2, "да",rus,"призер",ovz,"да")</f>
        <v>0</v>
      </c>
      <c r="R43" s="120">
        <f t="shared" si="1"/>
        <v>0</v>
      </c>
      <c r="S43" s="120">
        <f t="shared" si="1"/>
        <v>0</v>
      </c>
      <c r="T43" s="121">
        <f t="shared" si="1"/>
        <v>0</v>
      </c>
      <c r="U43" s="121">
        <f t="shared" si="1"/>
        <v>0</v>
      </c>
    </row>
    <row r="44" spans="1:21" ht="15.6">
      <c r="A44" s="45">
        <f t="shared" si="0"/>
        <v>128</v>
      </c>
      <c r="B44" s="46">
        <v>18</v>
      </c>
      <c r="C44" s="70" t="s">
        <v>16</v>
      </c>
      <c r="D44" s="3"/>
      <c r="E44" s="3"/>
      <c r="F44" s="286">
        <f>COUNTIFS(city, "да", sluzh_2, "да",tehno, "участник")+COUNTIFS(city, "да", sluzh_2, "да", tehno, "призер")+COUNTIFS(city, "да",  sluzh_2, "да",tehno, "победитель")</f>
        <v>0</v>
      </c>
      <c r="G44" s="286">
        <f>COUNTIFS(city, "да", sluzh_2, "да",tehno,"участник",ovz,"да")+COUNTIFS(city, "да",sluzh_2, "да",tehno,"призер",ovz,"да")+COUNTIFS(city, "да", sluzh_2, "да",tehno,"победитель",ovz,"да")</f>
        <v>0</v>
      </c>
      <c r="H44" s="287">
        <f>COUNTIFS(vill, "да", sluzh_2, "да",tehno, "участник")+COUNTIFS(vill, "да", sluzh_2, "да", tehno, "призер")+COUNTIFS(vill, "да",  sluzh_2, "да",tehno, "победитель")</f>
        <v>0</v>
      </c>
      <c r="I44" s="288">
        <f>COUNTIFS(vill, "да", sluzh_2, "да",tehno,"участник",ovz,"да")+COUNTIFS(vill, "да",sluzh_2, "да",tehno,"призер",ovz,"да")+COUNTIFS(vill, "да", sluzh_2, "да",tehno,"победитель",ovz,"да")</f>
        <v>0</v>
      </c>
      <c r="J44" s="286">
        <f>COUNTIFS(city, "да",  sluzh_2, "да",tehno, "победитель")</f>
        <v>0</v>
      </c>
      <c r="K44" s="286">
        <f>COUNTIFS(city, "да", sluzh_2, "да",tehno,"победитель",ovz,"да")</f>
        <v>0</v>
      </c>
      <c r="L44" s="287">
        <f>COUNTIFS(vill, "да",  sluzh_2, "да",tehno, "победитель")</f>
        <v>0</v>
      </c>
      <c r="M44" s="288">
        <f>COUNTIFS(vill, "да", sluzh_2, "да",tehno,"победитель",ovz,"да")</f>
        <v>0</v>
      </c>
      <c r="N44" s="286">
        <f>COUNTIFS(city, "да", sluzh_2, "да", tehno, "призер")</f>
        <v>0</v>
      </c>
      <c r="O44" s="286">
        <f>COUNTIFS(city, "да",sluzh_2, "да",tehno,"призер",ovz,"да")</f>
        <v>0</v>
      </c>
      <c r="P44" s="287">
        <f>COUNTIFS(vill, "да", sluzh_2, "да",tehno, "призер")</f>
        <v>0</v>
      </c>
      <c r="Q44" s="288">
        <f>COUNTIFS(vill, "да",sluzh_2, "да",tehno,"призер",ovz,"да")</f>
        <v>0</v>
      </c>
      <c r="R44" s="120">
        <f t="shared" si="1"/>
        <v>0</v>
      </c>
      <c r="S44" s="120">
        <f t="shared" si="1"/>
        <v>0</v>
      </c>
      <c r="T44" s="121">
        <f t="shared" si="1"/>
        <v>0</v>
      </c>
      <c r="U44" s="121">
        <f t="shared" si="1"/>
        <v>0</v>
      </c>
    </row>
    <row r="45" spans="1:21" ht="15.6">
      <c r="A45" s="45">
        <f t="shared" si="0"/>
        <v>128</v>
      </c>
      <c r="B45" s="46">
        <v>19</v>
      </c>
      <c r="C45" s="70" t="s">
        <v>6</v>
      </c>
      <c r="D45" s="3"/>
      <c r="E45" s="3"/>
      <c r="F45" s="286">
        <f>COUNTIFS(city, "да", sluzh_2, "да",phys, "участник")+COUNTIFS(city, "да", sluzh_2, "да", phys, "призер")+COUNTIFS(city, "да",  sluzh_2, "да",phys, "победитель")</f>
        <v>0</v>
      </c>
      <c r="G45" s="286">
        <f>COUNTIFS(city, "да", sluzh_2, "да",phys,"участник",ovz,"да")+COUNTIFS(city, "да",sluzh_2, "да",phys,"призер",ovz,"да")+COUNTIFS(city, "да", sluzh_2, "да",phys,"победитель",ovz,"да")</f>
        <v>0</v>
      </c>
      <c r="H45" s="287">
        <f>COUNTIFS(vill, "да", sluzh_2, "да",phys, "участник")+COUNTIFS(vill, "да", sluzh_2, "да",phys, "призер")+COUNTIFS(vill, "да",  sluzh_2, "да",phys, "победитель")</f>
        <v>0</v>
      </c>
      <c r="I45" s="288">
        <f>COUNTIFS(vill, "да", sluzh_2, "да",phys,"участник",ovz,"да")+COUNTIFS(vill, "да",sluzh_2, "да",phys,"призер",ovz,"да")+COUNTIFS(vill, "да", sluzh_2, "да",phys,"победитель",ovz,"да")</f>
        <v>0</v>
      </c>
      <c r="J45" s="286">
        <f>COUNTIFS(city, "да",  sluzh_2, "да",phys, "победитель")</f>
        <v>0</v>
      </c>
      <c r="K45" s="286">
        <f>COUNTIFS(city, "да", sluzh_2, "да",phys,"победитель",ovz,"да")</f>
        <v>0</v>
      </c>
      <c r="L45" s="287">
        <f>COUNTIFS(vill, "да",  sluzh_2, "да",phys, "победитель")</f>
        <v>0</v>
      </c>
      <c r="M45" s="288">
        <f>COUNTIFS(vill, "да", sluzh_2, "да",phys,"победитель",ovz,"да")</f>
        <v>0</v>
      </c>
      <c r="N45" s="286">
        <f>COUNTIFS(city, "да", sluzh_2, "да", phys, "призер")</f>
        <v>0</v>
      </c>
      <c r="O45" s="286">
        <f>COUNTIFS(city, "да",sluzh_2, "да",phys,"призер",ovz,"да")</f>
        <v>0</v>
      </c>
      <c r="P45" s="287">
        <f>COUNTIFS(vill, "да", sluzh_2, "да",phys, "призер")</f>
        <v>0</v>
      </c>
      <c r="Q45" s="288">
        <f>COUNTIFS(vill, "да",sluzh_2, "да",phys,"призер",ovz,"да")</f>
        <v>0</v>
      </c>
      <c r="R45" s="120">
        <f t="shared" si="1"/>
        <v>0</v>
      </c>
      <c r="S45" s="120">
        <f t="shared" si="1"/>
        <v>0</v>
      </c>
      <c r="T45" s="121">
        <f t="shared" si="1"/>
        <v>0</v>
      </c>
      <c r="U45" s="121">
        <f t="shared" si="1"/>
        <v>0</v>
      </c>
    </row>
    <row r="46" spans="1:21" ht="15.6">
      <c r="A46" s="45">
        <f t="shared" si="0"/>
        <v>128</v>
      </c>
      <c r="B46" s="46">
        <v>20</v>
      </c>
      <c r="C46" s="70" t="s">
        <v>15</v>
      </c>
      <c r="D46" s="3"/>
      <c r="E46" s="3"/>
      <c r="F46" s="286">
        <f>COUNTIFS(city, "да", sluzh_2, "да",fizra, "участник")+COUNTIFS(city, "да", sluzh_2, "да", fizra, "призер")+COUNTIFS(city, "да",  sluzh_2, "да",fizra, "победитель")</f>
        <v>0</v>
      </c>
      <c r="G46" s="286">
        <f>COUNTIFS(city, "да", sluzh_2, "да",fizra,"участник",ovz,"да")+COUNTIFS(city, "да",sluzh_2, "да",fizra,"призер",ovz,"да")+COUNTIFS(city, "да", sluzh_2, "да",fizra,"победитель",ovz,"да")</f>
        <v>0</v>
      </c>
      <c r="H46" s="287">
        <f>COUNTIFS(vill, "да", sluzh_2, "да",fizra, "участник")+COUNTIFS(vill, "да", sluzh_2, "да",fizra, "призер")+COUNTIFS(vill, "да",  sluzh_2, "да",fizra, "победитель")</f>
        <v>0</v>
      </c>
      <c r="I46" s="288">
        <f>COUNTIFS(vill, "да", sluzh_2, "да",fizra,"участник",ovz,"да")+COUNTIFS(vill, "да",sluzh_2, "да",fizra,"призер",ovz,"да")+COUNTIFS(vill, "да", sluzh_2, "да",fizra,"победитель",ovz,"да")</f>
        <v>0</v>
      </c>
      <c r="J46" s="286">
        <f>COUNTIFS(city, "да",  sluzh_2, "да",fizra, "победитель")</f>
        <v>0</v>
      </c>
      <c r="K46" s="286">
        <f>COUNTIFS(city, "да", sluzh_2, "да",fizra,"победитель",ovz,"да")</f>
        <v>0</v>
      </c>
      <c r="L46" s="287">
        <f>COUNTIFS(vill, "да",  sluzh_2, "да",fizra, "победитель")</f>
        <v>0</v>
      </c>
      <c r="M46" s="288">
        <f>COUNTIFS(vill, "да", sluzh_2, "да",fizra,"победитель",ovz,"да")</f>
        <v>0</v>
      </c>
      <c r="N46" s="286">
        <f>COUNTIFS(city, "да", sluzh_2, "да", fizra, "призер")</f>
        <v>0</v>
      </c>
      <c r="O46" s="286">
        <f>COUNTIFS(city, "да",sluzh_2, "да",fizra,"призер",ovz,"да")</f>
        <v>0</v>
      </c>
      <c r="P46" s="287">
        <f>COUNTIFS(vill, "да", sluzh_2, "да",fizra, "призер")</f>
        <v>0</v>
      </c>
      <c r="Q46" s="288">
        <f>COUNTIFS(vill, "да",sluzh_2, "да",fizra,"призер",ovz,"да")</f>
        <v>0</v>
      </c>
      <c r="R46" s="120">
        <f t="shared" si="1"/>
        <v>0</v>
      </c>
      <c r="S46" s="120">
        <f t="shared" si="1"/>
        <v>0</v>
      </c>
      <c r="T46" s="121">
        <f t="shared" si="1"/>
        <v>0</v>
      </c>
      <c r="U46" s="121">
        <f t="shared" si="1"/>
        <v>0</v>
      </c>
    </row>
    <row r="47" spans="1:21" ht="15.6">
      <c r="A47" s="45">
        <f t="shared" si="0"/>
        <v>128</v>
      </c>
      <c r="B47" s="46">
        <v>21</v>
      </c>
      <c r="C47" s="70" t="s">
        <v>14</v>
      </c>
      <c r="D47" s="3"/>
      <c r="E47" s="3"/>
      <c r="F47" s="286">
        <f>COUNTIFS(city, "да", sluzh_2, "да",fran, "участник")+COUNTIFS(city, "да", sluzh_2, "да", fran, "призер")+COUNTIFS(city, "да",  sluzh_2, "да",fran, "победитель")</f>
        <v>0</v>
      </c>
      <c r="G47" s="286">
        <f>COUNTIFS(city, "да", sluzh_2, "да",fran,"участник",ovz,"да")+COUNTIFS(city, "да",sluzh_2, "да",fran,"призер",ovz,"да")+COUNTIFS(city, "да", sluzh_2, "да",fran,"победитель",ovz,"да")</f>
        <v>0</v>
      </c>
      <c r="H47" s="287">
        <f>COUNTIFS(vill, "да", sluzh_2, "да",fran, "участник")+COUNTIFS(vill, "да", sluzh_2, "да",fran, "призер")+COUNTIFS(vill, "да",  sluzh_2, "да",fran, "победитель")</f>
        <v>0</v>
      </c>
      <c r="I47" s="288">
        <f>COUNTIFS(vill, "да", sluzh_2, "да",fran,"участник",ovz,"да")+COUNTIFS(vill, "да",sluzh_2, "да",fran,"призер",ovz,"да")+COUNTIFS(vill, "да", sluzh_2, "да",fran,"победитель",ovz,"да")</f>
        <v>0</v>
      </c>
      <c r="J47" s="286">
        <f>COUNTIFS(city, "да",  sluzh_2, "да",fran, "победитель")</f>
        <v>0</v>
      </c>
      <c r="K47" s="286">
        <f>COUNTIFS(city, "да", sluzh_2, "да",fran,"победитель",ovz,"да")</f>
        <v>0</v>
      </c>
      <c r="L47" s="287">
        <f>COUNTIFS(vill, "да",  sluzh_2, "да",fran, "победитель")</f>
        <v>0</v>
      </c>
      <c r="M47" s="288">
        <f>COUNTIFS(vill, "да", sluzh_2, "да",fran,"победитель",ovz,"да")</f>
        <v>0</v>
      </c>
      <c r="N47" s="286">
        <f>COUNTIFS(city, "да", sluzh_2, "да", fran, "призер")</f>
        <v>0</v>
      </c>
      <c r="O47" s="286">
        <f>COUNTIFS(city, "да",sluzh_2, "да",fran,"призер",ovz,"да")</f>
        <v>0</v>
      </c>
      <c r="P47" s="287">
        <f>COUNTIFS(vill, "да", sluzh_2, "да",fran, "призер")</f>
        <v>0</v>
      </c>
      <c r="Q47" s="288">
        <f>COUNTIFS(vill, "да",sluzh_2, "да",fran,"призер",ovz,"да")</f>
        <v>0</v>
      </c>
      <c r="R47" s="120">
        <f t="shared" si="1"/>
        <v>0</v>
      </c>
      <c r="S47" s="120">
        <f t="shared" si="1"/>
        <v>0</v>
      </c>
      <c r="T47" s="121">
        <f t="shared" si="1"/>
        <v>0</v>
      </c>
      <c r="U47" s="121">
        <f t="shared" si="1"/>
        <v>0</v>
      </c>
    </row>
    <row r="48" spans="1:21" ht="15.6">
      <c r="A48" s="45">
        <f t="shared" si="0"/>
        <v>128</v>
      </c>
      <c r="B48" s="46">
        <v>22</v>
      </c>
      <c r="C48" s="70" t="s">
        <v>7</v>
      </c>
      <c r="D48" s="3"/>
      <c r="E48" s="3"/>
      <c r="F48" s="286">
        <f>COUNTIFS(city, "да", sluzh_2, "да",chemistr, "участник")+COUNTIFS(city, "да", sluzh_2, "да", chemistr, "призер")+COUNTIFS(city, "да",  sluzh_2, "да",chemistr, "победитель")</f>
        <v>0</v>
      </c>
      <c r="G48" s="286">
        <f>COUNTIFS(city, "да", sluzh_2, "да",chemistr,"участник",ovz,"да")+COUNTIFS(city, "да",sluzh_2, "да",chemistr,"призер",ovz,"да")+COUNTIFS(city, "да", sluzh_2, "да",chemistr,"победитель",ovz,"да")</f>
        <v>0</v>
      </c>
      <c r="H48" s="287">
        <f>COUNTIFS(vill, "да", sluzh_2, "да",chemistr, "участник")+COUNTIFS(vill, "да", sluzh_2, "да",chemistr, "призер")+COUNTIFS(vill, "да",  sluzh_2, "да",chemistr, "победитель")</f>
        <v>0</v>
      </c>
      <c r="I48" s="288">
        <f>COUNTIFS(vill, "да", sluzh_2, "да",chemistr,"участник",ovz,"да")+COUNTIFS(vill, "да",sluzh_2, "да",chemistr,"призер",ovz,"да")+COUNTIFS(vill, "да", sluzh_2, "да",chemistr,"победитель",ovz,"да")</f>
        <v>0</v>
      </c>
      <c r="J48" s="286">
        <f>COUNTIFS(city, "да",  sluzh_2, "да",chemistr, "победитель")</f>
        <v>0</v>
      </c>
      <c r="K48" s="286">
        <f>COUNTIFS(city, "да", sluzh_2, "да",chemistr,"победитель",ovz,"да")</f>
        <v>0</v>
      </c>
      <c r="L48" s="287">
        <f>COUNTIFS(vill, "да",  sluzh_2, "да",chemistr, "победитель")</f>
        <v>0</v>
      </c>
      <c r="M48" s="288">
        <f>COUNTIFS(vill, "да", sluzh_2, "да",chemistr,"победитель",ovz,"да")</f>
        <v>0</v>
      </c>
      <c r="N48" s="286">
        <f>COUNTIFS(city, "да", sluzh_2, "да", chemistr, "призер")</f>
        <v>0</v>
      </c>
      <c r="O48" s="286">
        <f>COUNTIFS(city, "да",sluzh_2, "да",chemistr,"призер",ovz,"да")</f>
        <v>0</v>
      </c>
      <c r="P48" s="287">
        <f>COUNTIFS(vill, "да", sluzh_2, "да",chemistr, "призер")</f>
        <v>0</v>
      </c>
      <c r="Q48" s="288">
        <f>COUNTIFS(vill, "да",sluzh_2, "да",chemistr,"призер",ovz,"да")</f>
        <v>0</v>
      </c>
      <c r="R48" s="120">
        <f t="shared" si="1"/>
        <v>0</v>
      </c>
      <c r="S48" s="120">
        <f t="shared" si="1"/>
        <v>0</v>
      </c>
      <c r="T48" s="121">
        <f t="shared" si="1"/>
        <v>0</v>
      </c>
      <c r="U48" s="121">
        <f t="shared" si="1"/>
        <v>0</v>
      </c>
    </row>
    <row r="49" spans="1:21" ht="15.6">
      <c r="A49" s="45">
        <f t="shared" si="0"/>
        <v>128</v>
      </c>
      <c r="B49" s="46">
        <v>23</v>
      </c>
      <c r="C49" s="70" t="s">
        <v>17</v>
      </c>
      <c r="D49" s="3"/>
      <c r="E49" s="3"/>
      <c r="F49" s="286">
        <f>COUNTIFS(city, "да", sluzh_2, "да",ecology, "участник")+COUNTIFS(city, "да", sluzh_2, "да", ecology, "призер")+COUNTIFS(city, "да",  sluzh_2, "да",ecology, "победитель")</f>
        <v>0</v>
      </c>
      <c r="G49" s="286">
        <f>COUNTIFS(city, "да", sluzh_2, "да",ecology,"участник",ovz,"да")+COUNTIFS(city, "да",sluzh_2, "да",ecology,"призер",ovz,"да")+COUNTIFS(city, "да", sluzh_2, "да",ecology,"победитель",ovz,"да")</f>
        <v>0</v>
      </c>
      <c r="H49" s="287">
        <f>COUNTIFS(vill, "да", sluzh_2, "да",ecology, "участник")+COUNTIFS(vill, "да", sluzh_2, "да",ecology, "призер")+COUNTIFS(vill, "да",  sluzh_2, "да",ecology, "победитель")</f>
        <v>0</v>
      </c>
      <c r="I49" s="288">
        <f>COUNTIFS(vill, "да", sluzh_2, "да",ecology,"участник",ovz,"да")+COUNTIFS(vill, "да",sluzh_2, "да",ecology,"призер",ovz,"да")+COUNTIFS(vill, "да", sluzh_2, "да",ecology,"победитель",ovz,"да")</f>
        <v>0</v>
      </c>
      <c r="J49" s="286">
        <f>COUNTIFS(city, "да",  sluzh_2, "да",ecology, "победитель")</f>
        <v>0</v>
      </c>
      <c r="K49" s="286">
        <f>COUNTIFS(city, "да", sluzh_2, "да",ecology,"победитель",ovz,"да")</f>
        <v>0</v>
      </c>
      <c r="L49" s="287">
        <f>COUNTIFS(vill, "да",  sluzh_2, "да",ecology, "победитель")</f>
        <v>0</v>
      </c>
      <c r="M49" s="288">
        <f>COUNTIFS(vill, "да", sluzh_2, "да",ecology,"победитель",ovz,"да")</f>
        <v>0</v>
      </c>
      <c r="N49" s="286">
        <f>COUNTIFS(city, "да", sluzh_2, "да", ecology, "призер")</f>
        <v>0</v>
      </c>
      <c r="O49" s="286">
        <f>COUNTIFS(city, "да",sluzh_2, "да",ecology,"призер",ovz,"да")</f>
        <v>0</v>
      </c>
      <c r="P49" s="287">
        <f>COUNTIFS(vill, "да", sluzh_2, "да",ecology, "призер")</f>
        <v>0</v>
      </c>
      <c r="Q49" s="288">
        <f>COUNTIFS(vill, "да",sluzh_2, "да",ecology,"призер",ovz,"да")</f>
        <v>0</v>
      </c>
      <c r="R49" s="120">
        <f t="shared" si="1"/>
        <v>0</v>
      </c>
      <c r="S49" s="120">
        <f t="shared" si="1"/>
        <v>0</v>
      </c>
      <c r="T49" s="121">
        <f t="shared" si="1"/>
        <v>0</v>
      </c>
      <c r="U49" s="121">
        <f t="shared" si="1"/>
        <v>0</v>
      </c>
    </row>
    <row r="50" spans="1:21" ht="15.6">
      <c r="A50" s="45">
        <f t="shared" si="0"/>
        <v>128</v>
      </c>
      <c r="B50" s="46">
        <v>24</v>
      </c>
      <c r="C50" s="70" t="s">
        <v>18</v>
      </c>
      <c r="D50" s="3"/>
      <c r="E50" s="3"/>
      <c r="F50" s="286">
        <f>COUNTIFS(city, "да", sluzh_2, "да",econom, "участник")+COUNTIFS(city, "да", sluzh_2, "да", econom, "призер")+COUNTIFS(city, "да",  sluzh_2, "да",econom, "победитель")</f>
        <v>0</v>
      </c>
      <c r="G50" s="286">
        <f>COUNTIFS(city, "да", sluzh_2, "да",econom,"участник",ovz,"да")+COUNTIFS(city, "да",sluzh_2, "да",econom,"призер",ovz,"да")+COUNTIFS(city, "да", sluzh_2, "да",econom,"победитель",ovz,"да")</f>
        <v>0</v>
      </c>
      <c r="H50" s="287">
        <f>COUNTIFS(vill, "да", sluzh_2, "да",econom, "участник")+COUNTIFS(vill, "да", sluzh_2, "да",econom, "призер")+COUNTIFS(vill, "да",  sluzh_2, "да",econom, "победитель")</f>
        <v>0</v>
      </c>
      <c r="I50" s="288">
        <f>COUNTIFS(vill, "да", sluzh_2, "да",econom,"участник",ovz,"да")+COUNTIFS(vill, "да",sluzh_2, "да",econom,"призер",ovz,"да")+COUNTIFS(vill, "да", sluzh_2, "да",econom,"победитель",ovz,"да")</f>
        <v>0</v>
      </c>
      <c r="J50" s="286">
        <f>COUNTIFS(city, "да",  sluzh_2, "да",econom, "победитель")</f>
        <v>0</v>
      </c>
      <c r="K50" s="286">
        <f>COUNTIFS(city, "да", sluzh_2, "да",econom,"победитель",ovz,"да")</f>
        <v>0</v>
      </c>
      <c r="L50" s="287">
        <f>COUNTIFS(vill, "да",  sluzh_2, "да",econom, "победитель")</f>
        <v>0</v>
      </c>
      <c r="M50" s="288">
        <f>COUNTIFS(vill, "да", sluzh_2, "да",econom,"победитель",ovz,"да")</f>
        <v>0</v>
      </c>
      <c r="N50" s="286">
        <f>COUNTIFS(city, "да", sluzh_2, "да", econom, "призер")</f>
        <v>0</v>
      </c>
      <c r="O50" s="286">
        <f>COUNTIFS(city, "да",sluzh_2, "да",econom,"призер",ovz,"да")</f>
        <v>0</v>
      </c>
      <c r="P50" s="287">
        <f>COUNTIFS(vill, "да", sluzh_2, "да",econom, "призер")</f>
        <v>0</v>
      </c>
      <c r="Q50" s="288">
        <f>COUNTIFS(vill, "да",sluzh_2, "да",econom,"призер",ovz,"да")</f>
        <v>0</v>
      </c>
      <c r="R50" s="120">
        <f t="shared" si="1"/>
        <v>0</v>
      </c>
      <c r="S50" s="120">
        <f t="shared" si="1"/>
        <v>0</v>
      </c>
      <c r="T50" s="121">
        <f t="shared" si="1"/>
        <v>0</v>
      </c>
      <c r="U50" s="121">
        <f t="shared" si="1"/>
        <v>0</v>
      </c>
    </row>
    <row r="51" spans="1:21" s="26" customFormat="1" ht="18">
      <c r="A51" s="45">
        <f t="shared" si="0"/>
        <v>128</v>
      </c>
      <c r="B51" s="48" t="s">
        <v>60</v>
      </c>
      <c r="C51" s="49" t="s">
        <v>92</v>
      </c>
      <c r="D51" s="50"/>
      <c r="E51" s="51">
        <f t="shared" ref="E51:U51" si="2">SUM(E27:E50)</f>
        <v>0</v>
      </c>
      <c r="F51" s="118">
        <f t="shared" si="2"/>
        <v>0</v>
      </c>
      <c r="G51" s="175">
        <f t="shared" si="2"/>
        <v>0</v>
      </c>
      <c r="H51" s="182">
        <f t="shared" si="2"/>
        <v>0</v>
      </c>
      <c r="I51" s="175">
        <f t="shared" si="2"/>
        <v>0</v>
      </c>
      <c r="J51" s="175">
        <f t="shared" si="2"/>
        <v>0</v>
      </c>
      <c r="K51" s="175">
        <f t="shared" si="2"/>
        <v>0</v>
      </c>
      <c r="L51" s="175">
        <f t="shared" si="2"/>
        <v>0</v>
      </c>
      <c r="M51" s="175">
        <f t="shared" si="2"/>
        <v>0</v>
      </c>
      <c r="N51" s="175">
        <f t="shared" si="2"/>
        <v>0</v>
      </c>
      <c r="O51" s="175">
        <f t="shared" si="2"/>
        <v>0</v>
      </c>
      <c r="P51" s="175">
        <f t="shared" si="2"/>
        <v>0</v>
      </c>
      <c r="Q51" s="175">
        <f t="shared" si="2"/>
        <v>0</v>
      </c>
      <c r="R51" s="51">
        <f t="shared" si="2"/>
        <v>0</v>
      </c>
      <c r="S51" s="51">
        <f t="shared" si="2"/>
        <v>0</v>
      </c>
      <c r="T51" s="51">
        <f t="shared" si="2"/>
        <v>0</v>
      </c>
      <c r="U51" s="51">
        <f t="shared" si="2"/>
        <v>0</v>
      </c>
    </row>
    <row r="52" spans="1:21" ht="40.5" customHeight="1">
      <c r="F52" s="75" t="s">
        <v>88</v>
      </c>
      <c r="G52" s="75"/>
      <c r="H52" s="183">
        <f>F51+H51</f>
        <v>0</v>
      </c>
      <c r="T52" s="11">
        <f>R51+T51</f>
        <v>0</v>
      </c>
    </row>
    <row r="53" spans="1:21" ht="45.75" customHeight="1">
      <c r="F53" s="77" t="str">
        <f>IF('1'!BI20=H52, "пройдена сверка лист 1 и 3", "требуется проверка!")</f>
        <v>пройдена сверка лист 1 и 3</v>
      </c>
    </row>
  </sheetData>
  <sheetProtection password="CA9D" sheet="1" formatCells="0" formatColumns="0" formatRows="0"/>
  <phoneticPr fontId="64" type="noConversion"/>
  <conditionalFormatting sqref="O12:P17">
    <cfRule type="containsText" dxfId="19" priority="8" operator="containsText" text="требуется">
      <formula>NOT(ISERROR(SEARCH("требуется",O12)))</formula>
    </cfRule>
  </conditionalFormatting>
  <conditionalFormatting sqref="K13">
    <cfRule type="containsText" dxfId="18" priority="3" operator="containsText" text="требуется">
      <formula>NOT(ISERROR(SEARCH("требуется",K13)))</formula>
    </cfRule>
  </conditionalFormatting>
  <conditionalFormatting sqref="K17">
    <cfRule type="containsText" dxfId="17" priority="2" operator="containsText" text="требуется">
      <formula>NOT(ISERROR(SEARCH("требуется",K17)))</formula>
    </cfRule>
  </conditionalFormatting>
  <conditionalFormatting sqref="F53">
    <cfRule type="containsText" dxfId="16" priority="5" operator="containsText" text="требуется">
      <formula>NOT(ISERROR(SEARCH("требуется",F53)))</formula>
    </cfRule>
  </conditionalFormatting>
  <conditionalFormatting sqref="H52">
    <cfRule type="containsText" dxfId="15" priority="4" operator="containsText" text="требуется">
      <formula>NOT(ISERROR(SEARCH("требуется",H52)))</formula>
    </cfRule>
  </conditionalFormatting>
  <conditionalFormatting sqref="F27:U50">
    <cfRule type="cellIs" dxfId="14" priority="1" operator="greaterThan">
      <formula>0</formula>
    </cfRule>
  </conditionalFormatting>
  <dataValidations disablePrompts="1"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selection activeCell="B9" sqref="B9:C9"/>
    </sheetView>
  </sheetViews>
  <sheetFormatPr defaultColWidth="9.109375" defaultRowHeight="14.4"/>
  <cols>
    <col min="1" max="1" width="10.5546875" style="1" customWidth="1"/>
    <col min="2" max="3" width="21" style="1" customWidth="1"/>
    <col min="4" max="4" width="16.88671875" style="1" customWidth="1"/>
    <col min="5" max="5" width="17.88671875" style="1" customWidth="1"/>
    <col min="6" max="6" width="18.109375" style="1" customWidth="1"/>
    <col min="7" max="8" width="17.44140625" style="1" customWidth="1"/>
    <col min="9" max="12" width="20.6640625" style="1" customWidth="1"/>
    <col min="13" max="13" width="23.6640625" style="1" bestFit="1" customWidth="1"/>
    <col min="14" max="14" width="16.6640625" style="1" customWidth="1"/>
    <col min="15" max="15" width="18.6640625" style="1" customWidth="1"/>
    <col min="16" max="16" width="17" style="1" customWidth="1"/>
    <col min="17" max="16384" width="9.109375" style="1"/>
  </cols>
  <sheetData>
    <row r="1" spans="1:18" s="22" customFormat="1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9"/>
      <c r="H1" s="9"/>
      <c r="I1" s="139" t="str">
        <f>'1'!$M$1</f>
        <v>школьный этап</v>
      </c>
      <c r="J1" s="101"/>
      <c r="K1" s="101"/>
      <c r="L1" s="101"/>
      <c r="M1" s="101"/>
      <c r="O1" s="146"/>
      <c r="P1" s="146"/>
    </row>
    <row r="2" spans="1:18" s="22" customFormat="1" ht="15.6">
      <c r="A2" s="7"/>
      <c r="B2" s="25" t="s">
        <v>62</v>
      </c>
      <c r="C2" s="104"/>
      <c r="I2" s="25" t="s">
        <v>62</v>
      </c>
      <c r="K2" s="100"/>
      <c r="L2" s="100"/>
      <c r="M2" s="24"/>
      <c r="O2" s="146"/>
      <c r="P2" s="146"/>
    </row>
    <row r="3" spans="1:18" s="24" customFormat="1" ht="15.6">
      <c r="A3" s="53"/>
      <c r="B3" s="54"/>
      <c r="C3" s="54"/>
      <c r="I3" s="55"/>
      <c r="J3" s="55"/>
      <c r="K3" s="55"/>
      <c r="L3" s="55"/>
      <c r="M3" s="281"/>
    </row>
    <row r="4" spans="1:18" s="32" customFormat="1" ht="27" customHeight="1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41"/>
      <c r="N4" s="142"/>
      <c r="O4" s="142"/>
      <c r="P4" s="142"/>
      <c r="Q4" s="142"/>
      <c r="R4" s="142"/>
    </row>
    <row r="5" spans="1:18" s="32" customFormat="1" ht="27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41"/>
      <c r="N5" s="142"/>
      <c r="O5" s="142"/>
      <c r="P5" s="142"/>
      <c r="Q5" s="142"/>
      <c r="R5" s="142"/>
    </row>
    <row r="6" spans="1:18" s="11" customFormat="1" ht="43.2">
      <c r="E6" s="126" t="s">
        <v>176</v>
      </c>
      <c r="F6" s="127"/>
      <c r="G6" s="108"/>
      <c r="H6" s="109"/>
      <c r="I6" s="321" t="s">
        <v>175</v>
      </c>
      <c r="J6" s="322"/>
      <c r="K6" s="322"/>
      <c r="L6" s="323"/>
      <c r="M6" s="126" t="s">
        <v>174</v>
      </c>
      <c r="N6" s="108"/>
      <c r="O6" s="108"/>
      <c r="P6" s="109"/>
    </row>
    <row r="7" spans="1:18" s="26" customFormat="1" ht="92.25" customHeight="1">
      <c r="A7" s="21" t="s">
        <v>63</v>
      </c>
      <c r="B7" s="56" t="s">
        <v>117</v>
      </c>
      <c r="C7" s="56" t="s">
        <v>170</v>
      </c>
      <c r="D7" s="57" t="s">
        <v>145</v>
      </c>
      <c r="E7" s="110" t="s">
        <v>194</v>
      </c>
      <c r="F7" s="110" t="s">
        <v>148</v>
      </c>
      <c r="G7" s="110" t="s">
        <v>146</v>
      </c>
      <c r="H7" s="110" t="s">
        <v>147</v>
      </c>
      <c r="I7" s="324" t="s">
        <v>152</v>
      </c>
      <c r="J7" s="324" t="s">
        <v>148</v>
      </c>
      <c r="K7" s="324" t="s">
        <v>146</v>
      </c>
      <c r="L7" s="324" t="s">
        <v>147</v>
      </c>
      <c r="M7" s="110" t="s">
        <v>152</v>
      </c>
      <c r="N7" s="110" t="s">
        <v>148</v>
      </c>
      <c r="O7" s="110" t="s">
        <v>146</v>
      </c>
      <c r="P7" s="110" t="s">
        <v>147</v>
      </c>
    </row>
    <row r="8" spans="1:18" s="11" customFormat="1">
      <c r="A8" s="58" t="s">
        <v>62</v>
      </c>
      <c r="B8" s="78" t="s">
        <v>169</v>
      </c>
      <c r="C8" s="78" t="s">
        <v>169</v>
      </c>
      <c r="D8" s="59" t="s">
        <v>62</v>
      </c>
      <c r="E8" s="59" t="s">
        <v>62</v>
      </c>
      <c r="F8" s="59" t="s">
        <v>956</v>
      </c>
      <c r="G8" s="59" t="s">
        <v>957</v>
      </c>
      <c r="H8" s="59" t="s">
        <v>172</v>
      </c>
      <c r="I8" s="59" t="s">
        <v>62</v>
      </c>
      <c r="J8" s="59" t="s">
        <v>149</v>
      </c>
      <c r="K8" s="59" t="s">
        <v>150</v>
      </c>
      <c r="L8" s="59" t="s">
        <v>151</v>
      </c>
      <c r="M8" s="59" t="s">
        <v>712</v>
      </c>
      <c r="N8" s="59" t="s">
        <v>713</v>
      </c>
      <c r="O8" s="59" t="s">
        <v>714</v>
      </c>
      <c r="P8" s="59" t="s">
        <v>715</v>
      </c>
    </row>
    <row r="9" spans="1:18" s="282" customFormat="1" ht="17.399999999999999">
      <c r="A9" s="205">
        <f>$B$1</f>
        <v>128</v>
      </c>
      <c r="B9" s="331"/>
      <c r="C9" s="206"/>
      <c r="D9" s="207">
        <f>SUM('1'!$C$9:$D$15)</f>
        <v>0</v>
      </c>
      <c r="E9" s="207">
        <f>G9+H9</f>
        <v>0</v>
      </c>
      <c r="F9" s="207">
        <f>SUM('1'!$G$9:$H$15)</f>
        <v>0</v>
      </c>
      <c r="G9" s="207">
        <f>SUM('1'!$E$9:$E$15)</f>
        <v>0</v>
      </c>
      <c r="H9" s="207">
        <f>SUM('1'!$F$9:$F$15)</f>
        <v>0</v>
      </c>
      <c r="I9" s="207">
        <f>K9+L9</f>
        <v>0</v>
      </c>
      <c r="J9" s="207">
        <f>'3_5-9_кл'!S51+'3_5-9_кл'!U51+'3_10-11_кл'!S51+'3_10-11_кл'!U51</f>
        <v>0</v>
      </c>
      <c r="K9" s="207">
        <f>'3_5-9_кл'!R51+'3_10-11_кл'!R51</f>
        <v>0</v>
      </c>
      <c r="L9" s="207">
        <f>'3_5-9_кл'!T51+'3_10-11_кл'!T51</f>
        <v>0</v>
      </c>
      <c r="M9" s="207">
        <f>O9+P9</f>
        <v>0</v>
      </c>
      <c r="N9" s="207">
        <f>Приз_Побед_69!$C$46</f>
        <v>0</v>
      </c>
      <c r="O9" s="207">
        <f>Приз_Побед_69!$C$47</f>
        <v>0</v>
      </c>
      <c r="P9" s="207">
        <f>Приз_Побед_69!$C$48</f>
        <v>0</v>
      </c>
    </row>
    <row r="10" spans="1:18" s="11" customFormat="1" ht="84.75" customHeight="1">
      <c r="B10" s="326" t="s">
        <v>955</v>
      </c>
      <c r="C10" s="326" t="s">
        <v>955</v>
      </c>
      <c r="E10" s="75" t="s">
        <v>171</v>
      </c>
      <c r="G10" s="22"/>
      <c r="H10" s="11">
        <f>G9+H9</f>
        <v>0</v>
      </c>
      <c r="I10" s="75" t="s">
        <v>171</v>
      </c>
    </row>
    <row r="11" spans="1:18" s="11" customFormat="1" ht="47.25" customHeight="1">
      <c r="B11" s="107"/>
      <c r="C11" s="107"/>
      <c r="D11" s="107"/>
      <c r="E11" s="130" t="str">
        <f>IF(E9=SUM('1'!E9:F15),"пройдена проверка 1 и 4 лист", "требуется проверка 1 и 4 лист ")</f>
        <v>пройдена проверка 1 и 4 лист</v>
      </c>
      <c r="I11" s="130" t="str">
        <f>IF(I9='3_5-9_кл'!T52+'3_10-11_кл'!T52,"пройдена проверка 1 и 4 лист", "требуется проверка 1 и 4 лист ")</f>
        <v>пройдена проверка 1 и 4 лист</v>
      </c>
    </row>
    <row r="12" spans="1:18">
      <c r="A12" s="11"/>
      <c r="B12" s="11"/>
      <c r="C12" s="11"/>
      <c r="D12" s="11"/>
      <c r="F12" s="11"/>
      <c r="G12" s="11"/>
      <c r="H12" s="74"/>
      <c r="I12" s="74"/>
      <c r="J12" s="74"/>
      <c r="K12" s="11"/>
      <c r="L12" s="11"/>
    </row>
  </sheetData>
  <sheetProtection password="CA9D" sheet="1" formatCells="0" formatColumns="0" formatRows="0"/>
  <phoneticPr fontId="64" type="noConversion"/>
  <conditionalFormatting sqref="E11">
    <cfRule type="containsText" dxfId="13" priority="3" operator="containsText" text="требуется">
      <formula>NOT(ISERROR(SEARCH("требуется",E11)))</formula>
    </cfRule>
  </conditionalFormatting>
  <conditionalFormatting sqref="I11">
    <cfRule type="containsText" dxfId="12" priority="2" operator="containsText" text="требуется">
      <formula>NOT(ISERROR(SEARCH("требуется",I11)))</formula>
    </cfRule>
  </conditionalFormatting>
  <dataValidations disablePrompts="1"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M28" sqref="M28"/>
    </sheetView>
  </sheetViews>
  <sheetFormatPr defaultColWidth="9.109375" defaultRowHeight="15.6"/>
  <cols>
    <col min="1" max="1" width="16.33203125" style="283" bestFit="1" customWidth="1"/>
    <col min="2" max="2" width="20.88671875" style="283" customWidth="1"/>
    <col min="3" max="3" width="16.5546875" style="283" customWidth="1"/>
    <col min="4" max="4" width="11.88671875" style="283" customWidth="1"/>
    <col min="5" max="5" width="11.44140625" style="283" customWidth="1"/>
    <col min="6" max="6" width="12" style="283" customWidth="1"/>
    <col min="7" max="7" width="15.109375" style="283" customWidth="1"/>
    <col min="8" max="8" width="11.88671875" style="283" customWidth="1"/>
    <col min="9" max="9" width="14.33203125" style="283" customWidth="1"/>
    <col min="10" max="16384" width="9.109375" style="283"/>
  </cols>
  <sheetData>
    <row r="1" spans="1:9" s="36" customFormat="1">
      <c r="B1" s="344" t="s">
        <v>199</v>
      </c>
      <c r="C1" s="344"/>
      <c r="D1" s="344"/>
      <c r="E1" s="344"/>
      <c r="F1" s="344"/>
      <c r="G1" s="344"/>
      <c r="H1" s="344"/>
      <c r="I1" s="344"/>
    </row>
    <row r="2" spans="1:9" s="36" customFormat="1" ht="75.75" customHeight="1">
      <c r="B2" s="345" t="s">
        <v>188</v>
      </c>
      <c r="C2" s="345"/>
      <c r="D2" s="345"/>
      <c r="E2" s="345"/>
      <c r="F2" s="345"/>
      <c r="G2" s="345"/>
      <c r="H2" s="345"/>
      <c r="I2" s="345"/>
    </row>
    <row r="3" spans="1:9" s="36" customFormat="1">
      <c r="A3" s="343" t="s">
        <v>198</v>
      </c>
      <c r="B3" s="343" t="s">
        <v>1</v>
      </c>
      <c r="C3" s="343"/>
      <c r="D3" s="343"/>
      <c r="E3" s="343"/>
      <c r="F3" s="343"/>
      <c r="G3" s="343"/>
      <c r="H3" s="343"/>
      <c r="I3" s="343"/>
    </row>
    <row r="4" spans="1:9" s="36" customFormat="1" ht="31.2">
      <c r="A4" s="343"/>
      <c r="B4" s="343"/>
      <c r="C4" s="238" t="s">
        <v>177</v>
      </c>
      <c r="D4" s="238" t="s">
        <v>178</v>
      </c>
      <c r="E4" s="238" t="s">
        <v>179</v>
      </c>
      <c r="F4" s="238" t="s">
        <v>180</v>
      </c>
      <c r="G4" s="238" t="s">
        <v>181</v>
      </c>
      <c r="H4" s="238" t="s">
        <v>182</v>
      </c>
      <c r="I4" s="238" t="s">
        <v>183</v>
      </c>
    </row>
    <row r="5" spans="1:9">
      <c r="A5" s="284">
        <f>'1'!$B$1</f>
        <v>128</v>
      </c>
      <c r="B5" s="284" t="s">
        <v>13</v>
      </c>
      <c r="C5" s="128"/>
      <c r="D5" s="128"/>
      <c r="E5" s="128"/>
      <c r="F5" s="128"/>
      <c r="G5" s="128"/>
      <c r="H5" s="128"/>
      <c r="I5" s="128"/>
    </row>
    <row r="6" spans="1:9">
      <c r="A6" s="284">
        <f>'1'!$B$1</f>
        <v>128</v>
      </c>
      <c r="B6" s="284" t="s">
        <v>19</v>
      </c>
      <c r="C6" s="128"/>
      <c r="D6" s="128"/>
      <c r="E6" s="128"/>
      <c r="F6" s="128"/>
      <c r="G6" s="128"/>
      <c r="H6" s="128"/>
      <c r="I6" s="128"/>
    </row>
    <row r="7" spans="1:9">
      <c r="A7" s="284">
        <f>'1'!$B$1</f>
        <v>128</v>
      </c>
      <c r="B7" s="284" t="s">
        <v>8</v>
      </c>
      <c r="C7" s="128"/>
      <c r="D7" s="128"/>
      <c r="E7" s="128"/>
      <c r="F7" s="128"/>
      <c r="G7" s="128"/>
      <c r="H7" s="128"/>
      <c r="I7" s="128"/>
    </row>
    <row r="8" spans="1:9">
      <c r="A8" s="284">
        <f>'1'!$B$1</f>
        <v>128</v>
      </c>
      <c r="B8" s="284" t="s">
        <v>9</v>
      </c>
      <c r="C8" s="128"/>
      <c r="D8" s="128"/>
      <c r="E8" s="128"/>
      <c r="F8" s="128"/>
      <c r="G8" s="128"/>
      <c r="H8" s="128"/>
      <c r="I8" s="128"/>
    </row>
    <row r="9" spans="1:9">
      <c r="A9" s="284">
        <f>'1'!$B$1</f>
        <v>128</v>
      </c>
      <c r="B9" s="284" t="s">
        <v>184</v>
      </c>
      <c r="C9" s="128"/>
      <c r="D9" s="128"/>
      <c r="E9" s="128"/>
      <c r="F9" s="128"/>
      <c r="G9" s="128"/>
      <c r="H9" s="128"/>
      <c r="I9" s="128"/>
    </row>
    <row r="10" spans="1:9" ht="46.8">
      <c r="A10" s="284">
        <f>'1'!$B$1</f>
        <v>128</v>
      </c>
      <c r="B10" s="284" t="s">
        <v>185</v>
      </c>
      <c r="C10" s="128"/>
      <c r="D10" s="128"/>
      <c r="E10" s="128"/>
      <c r="F10" s="128"/>
      <c r="G10" s="128"/>
      <c r="H10" s="128"/>
      <c r="I10" s="128"/>
    </row>
    <row r="11" spans="1:9">
      <c r="A11" s="284">
        <f>'1'!$B$1</f>
        <v>128</v>
      </c>
      <c r="B11" s="284" t="s">
        <v>10</v>
      </c>
      <c r="C11" s="128"/>
      <c r="D11" s="128"/>
      <c r="E11" s="128"/>
      <c r="F11" s="128"/>
      <c r="G11" s="128"/>
      <c r="H11" s="128"/>
      <c r="I11" s="128"/>
    </row>
    <row r="12" spans="1:9">
      <c r="A12" s="284">
        <f>'1'!$B$1</f>
        <v>128</v>
      </c>
      <c r="B12" s="284" t="s">
        <v>47</v>
      </c>
      <c r="C12" s="128"/>
      <c r="D12" s="128"/>
      <c r="E12" s="128"/>
      <c r="F12" s="128"/>
      <c r="G12" s="128"/>
      <c r="H12" s="128"/>
      <c r="I12" s="128"/>
    </row>
    <row r="13" spans="1:9">
      <c r="A13" s="284">
        <f>'1'!$B$1</f>
        <v>128</v>
      </c>
      <c r="B13" s="284" t="s">
        <v>119</v>
      </c>
      <c r="C13" s="128"/>
      <c r="D13" s="128"/>
      <c r="E13" s="128"/>
      <c r="F13" s="128"/>
      <c r="G13" s="128"/>
      <c r="H13" s="128"/>
      <c r="I13" s="128"/>
    </row>
    <row r="14" spans="1:9">
      <c r="A14" s="284">
        <f>'1'!$B$1</f>
        <v>128</v>
      </c>
      <c r="B14" s="284" t="s">
        <v>120</v>
      </c>
      <c r="C14" s="128"/>
      <c r="D14" s="128"/>
      <c r="E14" s="128"/>
      <c r="F14" s="128"/>
      <c r="G14" s="128"/>
      <c r="H14" s="128"/>
      <c r="I14" s="128"/>
    </row>
    <row r="15" spans="1:9">
      <c r="A15" s="284">
        <f>'1'!$B$1</f>
        <v>128</v>
      </c>
      <c r="B15" s="284" t="s">
        <v>5</v>
      </c>
      <c r="C15" s="128"/>
      <c r="D15" s="128"/>
      <c r="E15" s="128"/>
      <c r="F15" s="128"/>
      <c r="G15" s="128"/>
      <c r="H15" s="128"/>
      <c r="I15" s="128"/>
    </row>
    <row r="16" spans="1:9">
      <c r="A16" s="284">
        <f>'1'!$B$1</f>
        <v>128</v>
      </c>
      <c r="B16" s="284" t="s">
        <v>20</v>
      </c>
      <c r="C16" s="128"/>
      <c r="D16" s="128"/>
      <c r="E16" s="128"/>
      <c r="F16" s="128"/>
      <c r="G16" s="128"/>
      <c r="H16" s="128"/>
      <c r="I16" s="128"/>
    </row>
    <row r="17" spans="1:9">
      <c r="A17" s="284">
        <f>'1'!$B$1</f>
        <v>128</v>
      </c>
      <c r="B17" s="284" t="s">
        <v>21</v>
      </c>
      <c r="C17" s="128"/>
      <c r="D17" s="128"/>
      <c r="E17" s="128"/>
      <c r="F17" s="128"/>
      <c r="G17" s="128"/>
      <c r="H17" s="128"/>
      <c r="I17" s="128"/>
    </row>
    <row r="18" spans="1:9">
      <c r="A18" s="284">
        <f>'1'!$B$1</f>
        <v>128</v>
      </c>
      <c r="B18" s="284" t="s">
        <v>11</v>
      </c>
      <c r="C18" s="128"/>
      <c r="D18" s="128"/>
      <c r="E18" s="128"/>
      <c r="F18" s="128"/>
      <c r="G18" s="128"/>
      <c r="H18" s="128"/>
      <c r="I18" s="128"/>
    </row>
    <row r="19" spans="1:9" ht="46.8">
      <c r="A19" s="284">
        <f>'1'!$B$1</f>
        <v>128</v>
      </c>
      <c r="B19" s="284" t="s">
        <v>186</v>
      </c>
      <c r="C19" s="128"/>
      <c r="D19" s="128"/>
      <c r="E19" s="128"/>
      <c r="F19" s="128"/>
      <c r="G19" s="128"/>
      <c r="H19" s="128"/>
      <c r="I19" s="128"/>
    </row>
    <row r="20" spans="1:9">
      <c r="A20" s="284">
        <f>'1'!$B$1</f>
        <v>128</v>
      </c>
      <c r="B20" s="284" t="s">
        <v>12</v>
      </c>
      <c r="C20" s="128"/>
      <c r="D20" s="128"/>
      <c r="E20" s="128"/>
      <c r="F20" s="128"/>
      <c r="G20" s="128"/>
      <c r="H20" s="128"/>
      <c r="I20" s="128"/>
    </row>
    <row r="21" spans="1:9">
      <c r="A21" s="284">
        <f>'1'!$B$1</f>
        <v>128</v>
      </c>
      <c r="B21" s="284" t="s">
        <v>4</v>
      </c>
      <c r="C21" s="128"/>
      <c r="D21" s="128"/>
      <c r="E21" s="128"/>
      <c r="F21" s="128"/>
      <c r="G21" s="128"/>
      <c r="H21" s="128"/>
      <c r="I21" s="128"/>
    </row>
    <row r="22" spans="1:9">
      <c r="A22" s="284">
        <f>'1'!$B$1</f>
        <v>128</v>
      </c>
      <c r="B22" s="284" t="s">
        <v>16</v>
      </c>
      <c r="C22" s="128"/>
      <c r="D22" s="128"/>
      <c r="E22" s="128"/>
      <c r="F22" s="128"/>
      <c r="G22" s="128"/>
      <c r="H22" s="128"/>
      <c r="I22" s="128"/>
    </row>
    <row r="23" spans="1:9">
      <c r="A23" s="284">
        <f>'1'!$B$1</f>
        <v>128</v>
      </c>
      <c r="B23" s="284" t="s">
        <v>6</v>
      </c>
      <c r="C23" s="128"/>
      <c r="D23" s="128"/>
      <c r="E23" s="128"/>
      <c r="F23" s="128"/>
      <c r="G23" s="128"/>
      <c r="H23" s="128"/>
      <c r="I23" s="128"/>
    </row>
    <row r="24" spans="1:9" ht="31.2">
      <c r="A24" s="284">
        <f>'1'!$B$1</f>
        <v>128</v>
      </c>
      <c r="B24" s="284" t="s">
        <v>15</v>
      </c>
      <c r="C24" s="128"/>
      <c r="D24" s="128"/>
      <c r="E24" s="128"/>
      <c r="F24" s="128"/>
      <c r="G24" s="128"/>
      <c r="H24" s="128"/>
      <c r="I24" s="128"/>
    </row>
    <row r="25" spans="1:9">
      <c r="A25" s="284">
        <f>'1'!$B$1</f>
        <v>128</v>
      </c>
      <c r="B25" s="284" t="s">
        <v>14</v>
      </c>
      <c r="C25" s="128"/>
      <c r="D25" s="128"/>
      <c r="E25" s="128"/>
      <c r="F25" s="128"/>
      <c r="G25" s="128"/>
      <c r="H25" s="128"/>
      <c r="I25" s="128"/>
    </row>
    <row r="26" spans="1:9">
      <c r="A26" s="284">
        <f>'1'!$B$1</f>
        <v>128</v>
      </c>
      <c r="B26" s="284" t="s">
        <v>7</v>
      </c>
      <c r="C26" s="128"/>
      <c r="D26" s="128"/>
      <c r="E26" s="128"/>
      <c r="F26" s="128"/>
      <c r="G26" s="128"/>
      <c r="H26" s="128"/>
      <c r="I26" s="128"/>
    </row>
    <row r="27" spans="1:9">
      <c r="A27" s="284">
        <f>'1'!$B$1</f>
        <v>128</v>
      </c>
      <c r="B27" s="284" t="s">
        <v>17</v>
      </c>
      <c r="C27" s="128"/>
      <c r="D27" s="128"/>
      <c r="E27" s="128"/>
      <c r="F27" s="128"/>
      <c r="G27" s="128"/>
      <c r="H27" s="128"/>
      <c r="I27" s="128"/>
    </row>
    <row r="28" spans="1:9">
      <c r="A28" s="284">
        <f>'1'!$B$1</f>
        <v>128</v>
      </c>
      <c r="B28" s="284" t="s">
        <v>18</v>
      </c>
      <c r="C28" s="128"/>
      <c r="D28" s="128"/>
      <c r="E28" s="128"/>
      <c r="F28" s="128"/>
      <c r="G28" s="128"/>
      <c r="H28" s="128"/>
      <c r="I28" s="128"/>
    </row>
    <row r="29" spans="1:9" s="36" customFormat="1">
      <c r="A29" s="143">
        <f>'1'!$B$1</f>
        <v>128</v>
      </c>
      <c r="B29" s="144" t="s">
        <v>187</v>
      </c>
      <c r="C29" s="145">
        <f t="shared" ref="C29:I29" si="0">SUM(C5:C28)</f>
        <v>0</v>
      </c>
      <c r="D29" s="145">
        <f t="shared" si="0"/>
        <v>0</v>
      </c>
      <c r="E29" s="145">
        <f t="shared" si="0"/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I29" s="145">
        <f t="shared" si="0"/>
        <v>0</v>
      </c>
    </row>
  </sheetData>
  <sheetProtection password="CA9D" sheet="1" formatCells="0" formatColumns="0" formatRows="0"/>
  <mergeCells count="5">
    <mergeCell ref="A3:A4"/>
    <mergeCell ref="B1:I1"/>
    <mergeCell ref="B2:I2"/>
    <mergeCell ref="B3:B4"/>
    <mergeCell ref="C3:I3"/>
  </mergeCells>
  <phoneticPr fontId="6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selection activeCell="G4" sqref="G4"/>
    </sheetView>
  </sheetViews>
  <sheetFormatPr defaultColWidth="9.109375" defaultRowHeight="13.8"/>
  <cols>
    <col min="1" max="1" width="16.88671875" style="60" customWidth="1"/>
    <col min="2" max="4" width="20.109375" style="60" customWidth="1"/>
    <col min="5" max="5" width="19.6640625" style="60" customWidth="1"/>
    <col min="6" max="6" width="18.109375" style="60" customWidth="1"/>
    <col min="7" max="7" width="18.33203125" style="60" bestFit="1" customWidth="1"/>
    <col min="8" max="9" width="15.44140625" style="60" customWidth="1"/>
    <col min="10" max="10" width="21.5546875" style="60" customWidth="1"/>
    <col min="11" max="12" width="15.5546875" style="60" customWidth="1"/>
    <col min="13" max="13" width="11.88671875" style="60" customWidth="1"/>
    <col min="14" max="14" width="12.44140625" style="60" customWidth="1"/>
    <col min="15" max="15" width="12.109375" style="60" customWidth="1"/>
    <col min="16" max="16" width="11.44140625" style="60" customWidth="1"/>
    <col min="17" max="17" width="16.33203125" style="60" customWidth="1"/>
    <col min="18" max="18" width="15.109375" style="60" customWidth="1"/>
    <col min="19" max="16384" width="9.109375" style="60"/>
  </cols>
  <sheetData>
    <row r="1" spans="1:18" s="22" customFormat="1" ht="31.5" customHeight="1">
      <c r="A1" s="7" t="s">
        <v>61</v>
      </c>
      <c r="B1" s="164">
        <f>'1'!$B$1</f>
        <v>128</v>
      </c>
      <c r="C1" s="103"/>
      <c r="D1" s="102" t="str">
        <f>VLOOKUP(B1,msu,2,0)</f>
        <v>Оленинский муниципальный округ</v>
      </c>
      <c r="E1" s="8"/>
      <c r="F1" s="8"/>
      <c r="G1" s="8"/>
      <c r="H1" s="9"/>
      <c r="I1" s="9"/>
      <c r="J1" s="139" t="str">
        <f>'1'!$M$1</f>
        <v>школьный этап</v>
      </c>
      <c r="K1" s="101"/>
      <c r="L1" s="101"/>
      <c r="M1" s="101"/>
      <c r="N1" s="101"/>
      <c r="P1" s="146"/>
      <c r="Q1" s="146"/>
    </row>
    <row r="2" spans="1:18" s="22" customFormat="1" ht="15.6">
      <c r="A2" s="7"/>
      <c r="B2" s="25" t="s">
        <v>62</v>
      </c>
      <c r="C2" s="104"/>
      <c r="J2" s="25" t="s">
        <v>62</v>
      </c>
      <c r="L2" s="100"/>
      <c r="M2" s="100"/>
      <c r="N2" s="24"/>
      <c r="P2" s="146"/>
      <c r="Q2" s="146"/>
    </row>
    <row r="3" spans="1:18" s="61" customFormat="1"/>
    <row r="4" spans="1:18" s="64" customFormat="1" ht="25.5" customHeight="1">
      <c r="A4" s="62" t="s">
        <v>153</v>
      </c>
      <c r="B4" s="62"/>
      <c r="C4" s="62"/>
      <c r="D4" s="62"/>
      <c r="E4" s="62"/>
      <c r="F4" s="62"/>
      <c r="G4" s="62"/>
      <c r="H4" s="63"/>
      <c r="I4" s="63"/>
      <c r="J4" s="62"/>
      <c r="K4" s="62"/>
      <c r="L4" s="62"/>
      <c r="M4" s="62"/>
      <c r="N4" s="62"/>
      <c r="O4" s="62"/>
      <c r="P4" s="62"/>
      <c r="Q4" s="62"/>
    </row>
    <row r="5" spans="1:18" s="61" customFormat="1"/>
    <row r="6" spans="1:18" s="61" customFormat="1"/>
    <row r="7" spans="1:18" s="61" customFormat="1" ht="66" customHeight="1">
      <c r="A7" s="346" t="s">
        <v>63</v>
      </c>
      <c r="B7" s="352" t="s">
        <v>96</v>
      </c>
      <c r="C7" s="352" t="s">
        <v>117</v>
      </c>
      <c r="D7" s="352" t="s">
        <v>118</v>
      </c>
      <c r="E7" s="237" t="s">
        <v>97</v>
      </c>
      <c r="F7" s="237" t="s">
        <v>98</v>
      </c>
      <c r="G7" s="361" t="s">
        <v>99</v>
      </c>
      <c r="H7" s="362"/>
      <c r="I7" s="362"/>
      <c r="J7" s="362"/>
      <c r="K7" s="362"/>
      <c r="L7" s="363"/>
      <c r="M7" s="349" t="s">
        <v>100</v>
      </c>
      <c r="N7" s="350"/>
      <c r="O7" s="351"/>
      <c r="P7" s="349" t="s">
        <v>101</v>
      </c>
      <c r="Q7" s="350"/>
      <c r="R7" s="351"/>
    </row>
    <row r="8" spans="1:18" s="61" customFormat="1" ht="51.75" customHeight="1">
      <c r="A8" s="347"/>
      <c r="B8" s="353"/>
      <c r="C8" s="353"/>
      <c r="D8" s="353"/>
      <c r="E8" s="352" t="s">
        <v>102</v>
      </c>
      <c r="F8" s="352" t="s">
        <v>102</v>
      </c>
      <c r="G8" s="340" t="s">
        <v>103</v>
      </c>
      <c r="H8" s="360"/>
      <c r="I8" s="341"/>
      <c r="J8" s="340" t="s">
        <v>104</v>
      </c>
      <c r="K8" s="360"/>
      <c r="L8" s="341"/>
      <c r="M8" s="355" t="s">
        <v>127</v>
      </c>
      <c r="N8" s="358" t="s">
        <v>105</v>
      </c>
      <c r="O8" s="359"/>
      <c r="P8" s="355" t="s">
        <v>127</v>
      </c>
      <c r="Q8" s="358" t="s">
        <v>106</v>
      </c>
      <c r="R8" s="359"/>
    </row>
    <row r="9" spans="1:18" s="61" customFormat="1" ht="79.2">
      <c r="A9" s="347"/>
      <c r="B9" s="353"/>
      <c r="C9" s="353"/>
      <c r="D9" s="353"/>
      <c r="E9" s="353"/>
      <c r="F9" s="353"/>
      <c r="G9" s="73" t="s">
        <v>107</v>
      </c>
      <c r="H9" s="73" t="s">
        <v>108</v>
      </c>
      <c r="I9" s="73" t="s">
        <v>114</v>
      </c>
      <c r="J9" s="73" t="s">
        <v>109</v>
      </c>
      <c r="K9" s="73" t="s">
        <v>108</v>
      </c>
      <c r="L9" s="73" t="s">
        <v>114</v>
      </c>
      <c r="M9" s="356"/>
      <c r="N9" s="355" t="s">
        <v>110</v>
      </c>
      <c r="O9" s="355" t="s">
        <v>53</v>
      </c>
      <c r="P9" s="356"/>
      <c r="Q9" s="355" t="s">
        <v>110</v>
      </c>
      <c r="R9" s="355" t="s">
        <v>53</v>
      </c>
    </row>
    <row r="10" spans="1:18" s="61" customFormat="1" ht="19.5" customHeight="1">
      <c r="A10" s="348"/>
      <c r="B10" s="354"/>
      <c r="C10" s="354"/>
      <c r="D10" s="354"/>
      <c r="E10" s="354"/>
      <c r="F10" s="354"/>
      <c r="G10" s="65" t="s">
        <v>111</v>
      </c>
      <c r="H10" s="65" t="s">
        <v>111</v>
      </c>
      <c r="I10" s="65" t="s">
        <v>111</v>
      </c>
      <c r="J10" s="65" t="s">
        <v>111</v>
      </c>
      <c r="K10" s="65" t="s">
        <v>111</v>
      </c>
      <c r="L10" s="65" t="s">
        <v>111</v>
      </c>
      <c r="M10" s="357"/>
      <c r="N10" s="357"/>
      <c r="O10" s="357"/>
      <c r="P10" s="357"/>
      <c r="Q10" s="357"/>
      <c r="R10" s="357"/>
    </row>
    <row r="11" spans="1:18" s="147" customFormat="1" ht="12.75" customHeight="1">
      <c r="A11" s="31">
        <v>1</v>
      </c>
      <c r="B11" s="66">
        <v>2</v>
      </c>
      <c r="C11" s="66" t="s">
        <v>172</v>
      </c>
      <c r="D11" s="66" t="s">
        <v>173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  <c r="K11" s="66">
        <v>11</v>
      </c>
      <c r="L11" s="66">
        <v>12</v>
      </c>
      <c r="M11" s="66">
        <v>13</v>
      </c>
      <c r="N11" s="66">
        <v>14</v>
      </c>
      <c r="O11" s="66">
        <v>15</v>
      </c>
      <c r="P11" s="66">
        <v>16</v>
      </c>
      <c r="Q11" s="66">
        <v>17</v>
      </c>
      <c r="R11" s="66">
        <v>18</v>
      </c>
    </row>
    <row r="12" spans="1:18" s="204" customFormat="1" ht="72.75" customHeight="1">
      <c r="A12" s="139">
        <f>$B$1</f>
        <v>128</v>
      </c>
      <c r="B12" s="208" t="str">
        <f>VLOOKUP(A12,msu,2,0)</f>
        <v>Оленинский муниципальный округ</v>
      </c>
      <c r="C12" s="332">
        <f>'4'!B9</f>
        <v>0</v>
      </c>
      <c r="D12" s="332">
        <f>'4'!C9</f>
        <v>0</v>
      </c>
      <c r="E12" s="209"/>
      <c r="F12" s="209"/>
      <c r="G12" s="209"/>
      <c r="H12" s="209"/>
      <c r="I12" s="209"/>
      <c r="J12" s="209"/>
      <c r="K12" s="209"/>
      <c r="L12" s="209"/>
      <c r="M12" s="210"/>
      <c r="N12" s="210"/>
      <c r="O12" s="210"/>
      <c r="P12" s="210"/>
      <c r="Q12" s="210"/>
      <c r="R12" s="209"/>
    </row>
  </sheetData>
  <sheetProtection password="CA9D" sheet="1" formatCells="0" formatColumns="0" formatRows="0" insertRows="0"/>
  <mergeCells count="19">
    <mergeCell ref="J8:L8"/>
    <mergeCell ref="G7:L7"/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N9:N10"/>
    <mergeCell ref="O9:O10"/>
    <mergeCell ref="Q9:Q10"/>
    <mergeCell ref="C7:C10"/>
    <mergeCell ref="D7:D10"/>
    <mergeCell ref="Q8:R8"/>
    <mergeCell ref="G8:I8"/>
  </mergeCells>
  <phoneticPr fontId="64" type="noConversion"/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Zero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defaultColWidth="9.109375" defaultRowHeight="14.4"/>
  <cols>
    <col min="1" max="1" width="11.5546875" style="11" customWidth="1"/>
    <col min="2" max="2" width="37" style="11" customWidth="1"/>
    <col min="3" max="4" width="8" style="11" customWidth="1"/>
    <col min="5" max="5" width="9.33203125" style="11" customWidth="1"/>
    <col min="6" max="8" width="8" style="11" customWidth="1"/>
    <col min="9" max="9" width="9.33203125" style="11" customWidth="1"/>
    <col min="10" max="12" width="8" style="11" customWidth="1"/>
    <col min="13" max="13" width="9.33203125" style="11" customWidth="1"/>
    <col min="14" max="16" width="8" style="11" customWidth="1"/>
    <col min="17" max="17" width="9.33203125" style="11" customWidth="1"/>
    <col min="18" max="20" width="8" style="11" customWidth="1"/>
    <col min="21" max="21" width="9.33203125" style="11" customWidth="1"/>
    <col min="22" max="24" width="8" style="11" customWidth="1"/>
    <col min="25" max="25" width="9.33203125" style="11" customWidth="1"/>
    <col min="26" max="28" width="8" style="11" customWidth="1"/>
    <col min="29" max="29" width="9.33203125" style="11" customWidth="1"/>
    <col min="30" max="32" width="8" style="11" customWidth="1"/>
    <col min="33" max="33" width="9.33203125" style="11" customWidth="1"/>
    <col min="34" max="34" width="8" style="11" customWidth="1"/>
    <col min="35" max="16384" width="9.109375" style="11"/>
  </cols>
  <sheetData>
    <row r="1" spans="1:34">
      <c r="A1" s="201" t="s">
        <v>198</v>
      </c>
      <c r="B1" s="201" t="s">
        <v>921</v>
      </c>
      <c r="C1" s="201">
        <v>4</v>
      </c>
      <c r="D1" s="280" t="s">
        <v>928</v>
      </c>
      <c r="E1" s="201" t="s">
        <v>936</v>
      </c>
      <c r="F1" s="201" t="s">
        <v>937</v>
      </c>
      <c r="G1" s="201">
        <v>5</v>
      </c>
      <c r="H1" s="280" t="s">
        <v>927</v>
      </c>
      <c r="I1" s="201" t="s">
        <v>938</v>
      </c>
      <c r="J1" s="201" t="s">
        <v>939</v>
      </c>
      <c r="K1" s="201">
        <v>6</v>
      </c>
      <c r="L1" s="280" t="s">
        <v>929</v>
      </c>
      <c r="M1" s="201" t="s">
        <v>940</v>
      </c>
      <c r="N1" s="201" t="s">
        <v>941</v>
      </c>
      <c r="O1" s="201">
        <v>7</v>
      </c>
      <c r="P1" s="280" t="s">
        <v>930</v>
      </c>
      <c r="Q1" s="201" t="s">
        <v>942</v>
      </c>
      <c r="R1" s="201" t="s">
        <v>943</v>
      </c>
      <c r="S1" s="201">
        <v>8</v>
      </c>
      <c r="T1" s="280" t="s">
        <v>931</v>
      </c>
      <c r="U1" s="201" t="s">
        <v>944</v>
      </c>
      <c r="V1" s="201" t="s">
        <v>945</v>
      </c>
      <c r="W1" s="201">
        <v>9</v>
      </c>
      <c r="X1" s="280" t="s">
        <v>932</v>
      </c>
      <c r="Y1" s="201" t="s">
        <v>944</v>
      </c>
      <c r="Z1" s="201" t="s">
        <v>945</v>
      </c>
      <c r="AA1" s="201">
        <v>10</v>
      </c>
      <c r="AB1" s="280" t="s">
        <v>933</v>
      </c>
      <c r="AC1" s="201" t="s">
        <v>946</v>
      </c>
      <c r="AD1" s="201" t="s">
        <v>947</v>
      </c>
      <c r="AE1" s="201">
        <v>11</v>
      </c>
      <c r="AF1" s="280" t="s">
        <v>934</v>
      </c>
      <c r="AG1" s="201" t="s">
        <v>948</v>
      </c>
      <c r="AH1" s="201" t="s">
        <v>949</v>
      </c>
    </row>
    <row r="2" spans="1:34" ht="42">
      <c r="A2" s="5">
        <v>101</v>
      </c>
      <c r="B2" s="160" t="s">
        <v>65</v>
      </c>
      <c r="C2" s="160">
        <f t="shared" ref="C2:C44" si="0">COUNTIFS(kod_msu,$A2,klass,C$1,pobeda,"&gt;0")</f>
        <v>0</v>
      </c>
      <c r="D2" s="269">
        <f t="shared" ref="D2:D44" si="1">COUNTIFS(kod_msu,$A2,klass,C$1,pobeda,"&gt;0",ovz,"да")</f>
        <v>0</v>
      </c>
      <c r="E2" s="160">
        <f t="shared" ref="E2:E44" si="2">COUNTIFS(kod_msu,$A2,klass,C$1,pobeda,"&gt;0",city,"да")</f>
        <v>0</v>
      </c>
      <c r="F2" s="160">
        <f t="shared" ref="F2:F44" si="3">COUNTIFS(kod_msu,$A2,klass,C$1,pobeda,"&gt;0",vill,"да")</f>
        <v>0</v>
      </c>
      <c r="G2" s="160">
        <f t="shared" ref="G2:G44" si="4">COUNTIFS(kod_msu,$A2,klass,G$1,pobeda,"&gt;0")</f>
        <v>0</v>
      </c>
      <c r="H2" s="269">
        <f t="shared" ref="H2:H44" si="5">COUNTIFS(kod_msu,$A2,klass,G$1,pobeda,"&gt;0",ovz,"да")</f>
        <v>0</v>
      </c>
      <c r="I2" s="160">
        <f t="shared" ref="I2:I44" si="6">COUNTIFS(kod_msu,$A2,klass,G$1,pobeda,"&gt;0",city,"да")</f>
        <v>0</v>
      </c>
      <c r="J2" s="160">
        <f t="shared" ref="J2:J44" si="7">COUNTIFS(kod_msu,$A2,klass,G$1,pobeda,"&gt;0",vill,"да")</f>
        <v>0</v>
      </c>
      <c r="K2" s="160">
        <f t="shared" ref="K2:K44" si="8">COUNTIFS(kod_msu,$A2,klass,K$1,pobeda,"&gt;0")</f>
        <v>0</v>
      </c>
      <c r="L2" s="269">
        <f t="shared" ref="L2:L44" si="9">COUNTIFS(kod_msu,$A2,klass,K$1,pobeda,"&gt;0",ovz,"да")</f>
        <v>0</v>
      </c>
      <c r="M2" s="160">
        <f t="shared" ref="M2:M44" si="10">COUNTIFS(kod_msu,$A2,klass,K$1,pobeda,"&gt;0",city,"да")</f>
        <v>0</v>
      </c>
      <c r="N2" s="160">
        <f t="shared" ref="N2:N44" si="11">COUNTIFS(kod_msu,$A2,klass,K$1,pobeda,"&gt;0",vill,"да")</f>
        <v>0</v>
      </c>
      <c r="O2" s="160">
        <f t="shared" ref="O2:O44" si="12">COUNTIFS(kod_msu,$A2,klass,O$1,pobeda,"&gt;0")</f>
        <v>0</v>
      </c>
      <c r="P2" s="269">
        <f t="shared" ref="P2:P44" si="13">COUNTIFS(kod_msu,$A2,klass,O$1,pobeda,"&gt;0",ovz,"да")</f>
        <v>0</v>
      </c>
      <c r="Q2" s="160">
        <f t="shared" ref="Q2:Q44" si="14">COUNTIFS(kod_msu,$A2,klass,O$1,pobeda,"&gt;0",city,"да")</f>
        <v>0</v>
      </c>
      <c r="R2" s="160">
        <f t="shared" ref="R2:R44" si="15">COUNTIFS(kod_msu,$A2,klass,O$1,pobeda,"&gt;0",vill,"да")</f>
        <v>0</v>
      </c>
      <c r="S2" s="160">
        <f t="shared" ref="S2:S44" si="16">COUNTIFS(kod_msu,$A2,klass,S$1,pobeda,"&gt;0")</f>
        <v>0</v>
      </c>
      <c r="T2" s="269">
        <f t="shared" ref="T2:T44" si="17">COUNTIFS(kod_msu,$A2,klass,S$1,pobeda,"&gt;0",ovz,"да")</f>
        <v>0</v>
      </c>
      <c r="U2" s="160">
        <f t="shared" ref="U2:U44" si="18">COUNTIFS(kod_msu,$A2,klass,S$1,pobeda,"&gt;0",city,"да")</f>
        <v>0</v>
      </c>
      <c r="V2" s="160">
        <f t="shared" ref="V2:V44" si="19">COUNTIFS(kod_msu,$A2,klass,S$1,pobeda,"&gt;0",vill,"да")</f>
        <v>0</v>
      </c>
      <c r="W2" s="160">
        <f t="shared" ref="W2:W44" si="20">COUNTIFS(kod_msu,$A2,klass,W$1,pobeda,"&gt;0")</f>
        <v>0</v>
      </c>
      <c r="X2" s="269">
        <f t="shared" ref="X2:X44" si="21">COUNTIFS(kod_msu,$A2,klass,W$1,pobeda,"&gt;0",ovz,"да")</f>
        <v>0</v>
      </c>
      <c r="Y2" s="160">
        <f t="shared" ref="Y2:Y44" si="22">COUNTIFS(kod_msu,$A2,klass,W$1,pobeda,"&gt;0",city,"да")</f>
        <v>0</v>
      </c>
      <c r="Z2" s="160">
        <f t="shared" ref="Z2:Z44" si="23">COUNTIFS(kod_msu,$A2,klass,W$1,pobeda,"&gt;0",vill,"да")</f>
        <v>0</v>
      </c>
      <c r="AA2" s="160">
        <f t="shared" ref="AA2:AA44" si="24">COUNTIFS(kod_msu,$A2,klass,AA$1,pobeda,"&gt;0")</f>
        <v>0</v>
      </c>
      <c r="AB2" s="269">
        <f t="shared" ref="AB2:AB44" si="25">COUNTIFS(kod_msu,$A2,klass,AA$1,pobeda,"&gt;0",ovz,"да")</f>
        <v>0</v>
      </c>
      <c r="AC2" s="160">
        <f t="shared" ref="AC2:AC44" si="26">COUNTIFS(kod_msu,$A2,klass,AA$1,pobeda,"&gt;0",city,"да")</f>
        <v>0</v>
      </c>
      <c r="AD2" s="160">
        <f t="shared" ref="AD2:AD44" si="27">COUNTIFS(kod_msu,$A2,klass,AA$1,pobeda,"&gt;0",vill,"да")</f>
        <v>0</v>
      </c>
      <c r="AE2" s="160">
        <f t="shared" ref="AE2:AE44" si="28">COUNTIFS(kod_msu,$A2,klass,AE$1,pobeda,"&gt;0")</f>
        <v>0</v>
      </c>
      <c r="AF2" s="269">
        <f t="shared" ref="AF2:AF44" si="29">COUNTIFS(kod_msu,$A2,klass,AE$1,pobeda,"&gt;0",ovz,"да")</f>
        <v>0</v>
      </c>
      <c r="AG2" s="160">
        <f t="shared" ref="AG2:AG44" si="30">COUNTIFS(kod_msu,$A2,klass,AE$1,pobeda,"&gt;0",city,"да")</f>
        <v>0</v>
      </c>
      <c r="AH2" s="160">
        <f t="shared" ref="AH2:AH44" si="31">COUNTIFS(kod_msu,$A2,klass,AE$1,pobeda,"&gt;0",vill,"да")</f>
        <v>0</v>
      </c>
    </row>
    <row r="3" spans="1:34" ht="42">
      <c r="A3" s="5">
        <v>102</v>
      </c>
      <c r="B3" s="160" t="s">
        <v>200</v>
      </c>
      <c r="C3" s="160">
        <f t="shared" si="0"/>
        <v>0</v>
      </c>
      <c r="D3" s="269">
        <f t="shared" si="1"/>
        <v>0</v>
      </c>
      <c r="E3" s="160">
        <f t="shared" si="2"/>
        <v>0</v>
      </c>
      <c r="F3" s="160">
        <f t="shared" si="3"/>
        <v>0</v>
      </c>
      <c r="G3" s="160">
        <f t="shared" si="4"/>
        <v>0</v>
      </c>
      <c r="H3" s="269">
        <f t="shared" si="5"/>
        <v>0</v>
      </c>
      <c r="I3" s="160">
        <f t="shared" si="6"/>
        <v>0</v>
      </c>
      <c r="J3" s="160">
        <f t="shared" si="7"/>
        <v>0</v>
      </c>
      <c r="K3" s="160">
        <f t="shared" si="8"/>
        <v>0</v>
      </c>
      <c r="L3" s="269">
        <f t="shared" si="9"/>
        <v>0</v>
      </c>
      <c r="M3" s="160">
        <f t="shared" si="10"/>
        <v>0</v>
      </c>
      <c r="N3" s="160">
        <f t="shared" si="11"/>
        <v>0</v>
      </c>
      <c r="O3" s="160">
        <f t="shared" si="12"/>
        <v>0</v>
      </c>
      <c r="P3" s="269">
        <f t="shared" si="13"/>
        <v>0</v>
      </c>
      <c r="Q3" s="160">
        <f t="shared" si="14"/>
        <v>0</v>
      </c>
      <c r="R3" s="160">
        <f t="shared" si="15"/>
        <v>0</v>
      </c>
      <c r="S3" s="160">
        <f t="shared" si="16"/>
        <v>0</v>
      </c>
      <c r="T3" s="269">
        <f t="shared" si="17"/>
        <v>0</v>
      </c>
      <c r="U3" s="160">
        <f t="shared" si="18"/>
        <v>0</v>
      </c>
      <c r="V3" s="160">
        <f t="shared" si="19"/>
        <v>0</v>
      </c>
      <c r="W3" s="160">
        <f t="shared" si="20"/>
        <v>0</v>
      </c>
      <c r="X3" s="269">
        <f t="shared" si="21"/>
        <v>0</v>
      </c>
      <c r="Y3" s="160">
        <f t="shared" si="22"/>
        <v>0</v>
      </c>
      <c r="Z3" s="160">
        <f t="shared" si="23"/>
        <v>0</v>
      </c>
      <c r="AA3" s="160">
        <f t="shared" si="24"/>
        <v>0</v>
      </c>
      <c r="AB3" s="269">
        <f t="shared" si="25"/>
        <v>0</v>
      </c>
      <c r="AC3" s="160">
        <f t="shared" si="26"/>
        <v>0</v>
      </c>
      <c r="AD3" s="160">
        <f t="shared" si="27"/>
        <v>0</v>
      </c>
      <c r="AE3" s="160">
        <f t="shared" si="28"/>
        <v>0</v>
      </c>
      <c r="AF3" s="269">
        <f t="shared" si="29"/>
        <v>0</v>
      </c>
      <c r="AG3" s="160">
        <f t="shared" si="30"/>
        <v>0</v>
      </c>
      <c r="AH3" s="160">
        <f t="shared" si="31"/>
        <v>0</v>
      </c>
    </row>
    <row r="4" spans="1:34" ht="42">
      <c r="A4" s="5">
        <v>103</v>
      </c>
      <c r="B4" s="160" t="s">
        <v>201</v>
      </c>
      <c r="C4" s="160">
        <f t="shared" si="0"/>
        <v>0</v>
      </c>
      <c r="D4" s="269">
        <f t="shared" si="1"/>
        <v>0</v>
      </c>
      <c r="E4" s="160">
        <f t="shared" si="2"/>
        <v>0</v>
      </c>
      <c r="F4" s="160">
        <f t="shared" si="3"/>
        <v>0</v>
      </c>
      <c r="G4" s="160">
        <f t="shared" si="4"/>
        <v>0</v>
      </c>
      <c r="H4" s="269">
        <f t="shared" si="5"/>
        <v>0</v>
      </c>
      <c r="I4" s="160">
        <f t="shared" si="6"/>
        <v>0</v>
      </c>
      <c r="J4" s="160">
        <f t="shared" si="7"/>
        <v>0</v>
      </c>
      <c r="K4" s="160">
        <f t="shared" si="8"/>
        <v>0</v>
      </c>
      <c r="L4" s="269">
        <f t="shared" si="9"/>
        <v>0</v>
      </c>
      <c r="M4" s="160">
        <f t="shared" si="10"/>
        <v>0</v>
      </c>
      <c r="N4" s="160">
        <f t="shared" si="11"/>
        <v>0</v>
      </c>
      <c r="O4" s="160">
        <f t="shared" si="12"/>
        <v>0</v>
      </c>
      <c r="P4" s="269">
        <f t="shared" si="13"/>
        <v>0</v>
      </c>
      <c r="Q4" s="160">
        <f t="shared" si="14"/>
        <v>0</v>
      </c>
      <c r="R4" s="160">
        <f t="shared" si="15"/>
        <v>0</v>
      </c>
      <c r="S4" s="160">
        <f t="shared" si="16"/>
        <v>0</v>
      </c>
      <c r="T4" s="269">
        <f t="shared" si="17"/>
        <v>0</v>
      </c>
      <c r="U4" s="160">
        <f t="shared" si="18"/>
        <v>0</v>
      </c>
      <c r="V4" s="160">
        <f t="shared" si="19"/>
        <v>0</v>
      </c>
      <c r="W4" s="160">
        <f t="shared" si="20"/>
        <v>0</v>
      </c>
      <c r="X4" s="269">
        <f t="shared" si="21"/>
        <v>0</v>
      </c>
      <c r="Y4" s="160">
        <f t="shared" si="22"/>
        <v>0</v>
      </c>
      <c r="Z4" s="160">
        <f t="shared" si="23"/>
        <v>0</v>
      </c>
      <c r="AA4" s="160">
        <f t="shared" si="24"/>
        <v>0</v>
      </c>
      <c r="AB4" s="269">
        <f t="shared" si="25"/>
        <v>0</v>
      </c>
      <c r="AC4" s="160">
        <f t="shared" si="26"/>
        <v>0</v>
      </c>
      <c r="AD4" s="160">
        <f t="shared" si="27"/>
        <v>0</v>
      </c>
      <c r="AE4" s="160">
        <f t="shared" si="28"/>
        <v>0</v>
      </c>
      <c r="AF4" s="269">
        <f t="shared" si="29"/>
        <v>0</v>
      </c>
      <c r="AG4" s="160">
        <f t="shared" si="30"/>
        <v>0</v>
      </c>
      <c r="AH4" s="160">
        <f t="shared" si="31"/>
        <v>0</v>
      </c>
    </row>
    <row r="5" spans="1:34" ht="21">
      <c r="A5" s="5">
        <v>104</v>
      </c>
      <c r="B5" s="160" t="s">
        <v>66</v>
      </c>
      <c r="C5" s="160">
        <f t="shared" si="0"/>
        <v>0</v>
      </c>
      <c r="D5" s="269">
        <f t="shared" si="1"/>
        <v>0</v>
      </c>
      <c r="E5" s="160">
        <f t="shared" si="2"/>
        <v>0</v>
      </c>
      <c r="F5" s="160">
        <f t="shared" si="3"/>
        <v>0</v>
      </c>
      <c r="G5" s="160">
        <f t="shared" si="4"/>
        <v>0</v>
      </c>
      <c r="H5" s="269">
        <f t="shared" si="5"/>
        <v>0</v>
      </c>
      <c r="I5" s="160">
        <f t="shared" si="6"/>
        <v>0</v>
      </c>
      <c r="J5" s="160">
        <f t="shared" si="7"/>
        <v>0</v>
      </c>
      <c r="K5" s="160">
        <f t="shared" si="8"/>
        <v>0</v>
      </c>
      <c r="L5" s="269">
        <f t="shared" si="9"/>
        <v>0</v>
      </c>
      <c r="M5" s="160">
        <f t="shared" si="10"/>
        <v>0</v>
      </c>
      <c r="N5" s="160">
        <f t="shared" si="11"/>
        <v>0</v>
      </c>
      <c r="O5" s="160">
        <f t="shared" si="12"/>
        <v>0</v>
      </c>
      <c r="P5" s="269">
        <f t="shared" si="13"/>
        <v>0</v>
      </c>
      <c r="Q5" s="160">
        <f t="shared" si="14"/>
        <v>0</v>
      </c>
      <c r="R5" s="160">
        <f t="shared" si="15"/>
        <v>0</v>
      </c>
      <c r="S5" s="160">
        <f t="shared" si="16"/>
        <v>0</v>
      </c>
      <c r="T5" s="269">
        <f t="shared" si="17"/>
        <v>0</v>
      </c>
      <c r="U5" s="160">
        <f t="shared" si="18"/>
        <v>0</v>
      </c>
      <c r="V5" s="160">
        <f t="shared" si="19"/>
        <v>0</v>
      </c>
      <c r="W5" s="160">
        <f t="shared" si="20"/>
        <v>0</v>
      </c>
      <c r="X5" s="269">
        <f t="shared" si="21"/>
        <v>0</v>
      </c>
      <c r="Y5" s="160">
        <f t="shared" si="22"/>
        <v>0</v>
      </c>
      <c r="Z5" s="160">
        <f t="shared" si="23"/>
        <v>0</v>
      </c>
      <c r="AA5" s="160">
        <f t="shared" si="24"/>
        <v>0</v>
      </c>
      <c r="AB5" s="269">
        <f t="shared" si="25"/>
        <v>0</v>
      </c>
      <c r="AC5" s="160">
        <f t="shared" si="26"/>
        <v>0</v>
      </c>
      <c r="AD5" s="160">
        <f t="shared" si="27"/>
        <v>0</v>
      </c>
      <c r="AE5" s="160">
        <f t="shared" si="28"/>
        <v>0</v>
      </c>
      <c r="AF5" s="269">
        <f t="shared" si="29"/>
        <v>0</v>
      </c>
      <c r="AG5" s="160">
        <f t="shared" si="30"/>
        <v>0</v>
      </c>
      <c r="AH5" s="160">
        <f t="shared" si="31"/>
        <v>0</v>
      </c>
    </row>
    <row r="6" spans="1:34" ht="21">
      <c r="A6" s="5">
        <v>105</v>
      </c>
      <c r="B6" s="160" t="s">
        <v>67</v>
      </c>
      <c r="C6" s="160">
        <f t="shared" si="0"/>
        <v>0</v>
      </c>
      <c r="D6" s="269">
        <f t="shared" si="1"/>
        <v>0</v>
      </c>
      <c r="E6" s="160">
        <f t="shared" si="2"/>
        <v>0</v>
      </c>
      <c r="F6" s="160">
        <f t="shared" si="3"/>
        <v>0</v>
      </c>
      <c r="G6" s="160">
        <f t="shared" si="4"/>
        <v>0</v>
      </c>
      <c r="H6" s="269">
        <f t="shared" si="5"/>
        <v>0</v>
      </c>
      <c r="I6" s="160">
        <f t="shared" si="6"/>
        <v>0</v>
      </c>
      <c r="J6" s="160">
        <f t="shared" si="7"/>
        <v>0</v>
      </c>
      <c r="K6" s="160">
        <f t="shared" si="8"/>
        <v>0</v>
      </c>
      <c r="L6" s="269">
        <f t="shared" si="9"/>
        <v>0</v>
      </c>
      <c r="M6" s="160">
        <f t="shared" si="10"/>
        <v>0</v>
      </c>
      <c r="N6" s="160">
        <f t="shared" si="11"/>
        <v>0</v>
      </c>
      <c r="O6" s="160">
        <f t="shared" si="12"/>
        <v>0</v>
      </c>
      <c r="P6" s="269">
        <f t="shared" si="13"/>
        <v>0</v>
      </c>
      <c r="Q6" s="160">
        <f t="shared" si="14"/>
        <v>0</v>
      </c>
      <c r="R6" s="160">
        <f t="shared" si="15"/>
        <v>0</v>
      </c>
      <c r="S6" s="160">
        <f t="shared" si="16"/>
        <v>0</v>
      </c>
      <c r="T6" s="269">
        <f t="shared" si="17"/>
        <v>0</v>
      </c>
      <c r="U6" s="160">
        <f t="shared" si="18"/>
        <v>0</v>
      </c>
      <c r="V6" s="160">
        <f t="shared" si="19"/>
        <v>0</v>
      </c>
      <c r="W6" s="160">
        <f t="shared" si="20"/>
        <v>0</v>
      </c>
      <c r="X6" s="269">
        <f t="shared" si="21"/>
        <v>0</v>
      </c>
      <c r="Y6" s="160">
        <f t="shared" si="22"/>
        <v>0</v>
      </c>
      <c r="Z6" s="160">
        <f t="shared" si="23"/>
        <v>0</v>
      </c>
      <c r="AA6" s="160">
        <f t="shared" si="24"/>
        <v>0</v>
      </c>
      <c r="AB6" s="269">
        <f t="shared" si="25"/>
        <v>0</v>
      </c>
      <c r="AC6" s="160">
        <f t="shared" si="26"/>
        <v>0</v>
      </c>
      <c r="AD6" s="160">
        <f t="shared" si="27"/>
        <v>0</v>
      </c>
      <c r="AE6" s="160">
        <f t="shared" si="28"/>
        <v>0</v>
      </c>
      <c r="AF6" s="269">
        <f t="shared" si="29"/>
        <v>0</v>
      </c>
      <c r="AG6" s="160">
        <f t="shared" si="30"/>
        <v>0</v>
      </c>
      <c r="AH6" s="160">
        <f t="shared" si="31"/>
        <v>0</v>
      </c>
    </row>
    <row r="7" spans="1:34" ht="42">
      <c r="A7" s="5">
        <v>106</v>
      </c>
      <c r="B7" s="160" t="s">
        <v>68</v>
      </c>
      <c r="C7" s="160">
        <f t="shared" si="0"/>
        <v>0</v>
      </c>
      <c r="D7" s="269">
        <f t="shared" si="1"/>
        <v>0</v>
      </c>
      <c r="E7" s="160">
        <f t="shared" si="2"/>
        <v>0</v>
      </c>
      <c r="F7" s="160">
        <f t="shared" si="3"/>
        <v>0</v>
      </c>
      <c r="G7" s="160">
        <f t="shared" si="4"/>
        <v>0</v>
      </c>
      <c r="H7" s="269">
        <f t="shared" si="5"/>
        <v>0</v>
      </c>
      <c r="I7" s="160">
        <f t="shared" si="6"/>
        <v>0</v>
      </c>
      <c r="J7" s="160">
        <f t="shared" si="7"/>
        <v>0</v>
      </c>
      <c r="K7" s="160">
        <f t="shared" si="8"/>
        <v>0</v>
      </c>
      <c r="L7" s="269">
        <f t="shared" si="9"/>
        <v>0</v>
      </c>
      <c r="M7" s="160">
        <f t="shared" si="10"/>
        <v>0</v>
      </c>
      <c r="N7" s="160">
        <f t="shared" si="11"/>
        <v>0</v>
      </c>
      <c r="O7" s="160">
        <f t="shared" si="12"/>
        <v>0</v>
      </c>
      <c r="P7" s="269">
        <f t="shared" si="13"/>
        <v>0</v>
      </c>
      <c r="Q7" s="160">
        <f t="shared" si="14"/>
        <v>0</v>
      </c>
      <c r="R7" s="160">
        <f t="shared" si="15"/>
        <v>0</v>
      </c>
      <c r="S7" s="160">
        <f t="shared" si="16"/>
        <v>0</v>
      </c>
      <c r="T7" s="269">
        <f t="shared" si="17"/>
        <v>0</v>
      </c>
      <c r="U7" s="160">
        <f t="shared" si="18"/>
        <v>0</v>
      </c>
      <c r="V7" s="160">
        <f t="shared" si="19"/>
        <v>0</v>
      </c>
      <c r="W7" s="160">
        <f t="shared" si="20"/>
        <v>0</v>
      </c>
      <c r="X7" s="269">
        <f t="shared" si="21"/>
        <v>0</v>
      </c>
      <c r="Y7" s="160">
        <f t="shared" si="22"/>
        <v>0</v>
      </c>
      <c r="Z7" s="160">
        <f t="shared" si="23"/>
        <v>0</v>
      </c>
      <c r="AA7" s="160">
        <f t="shared" si="24"/>
        <v>0</v>
      </c>
      <c r="AB7" s="269">
        <f t="shared" si="25"/>
        <v>0</v>
      </c>
      <c r="AC7" s="160">
        <f t="shared" si="26"/>
        <v>0</v>
      </c>
      <c r="AD7" s="160">
        <f t="shared" si="27"/>
        <v>0</v>
      </c>
      <c r="AE7" s="160">
        <f t="shared" si="28"/>
        <v>0</v>
      </c>
      <c r="AF7" s="269">
        <f t="shared" si="29"/>
        <v>0</v>
      </c>
      <c r="AG7" s="160">
        <f t="shared" si="30"/>
        <v>0</v>
      </c>
      <c r="AH7" s="160">
        <f t="shared" si="31"/>
        <v>0</v>
      </c>
    </row>
    <row r="8" spans="1:34" ht="42">
      <c r="A8" s="5">
        <v>107</v>
      </c>
      <c r="B8" s="160" t="s">
        <v>202</v>
      </c>
      <c r="C8" s="160">
        <f t="shared" si="0"/>
        <v>0</v>
      </c>
      <c r="D8" s="269">
        <f t="shared" si="1"/>
        <v>0</v>
      </c>
      <c r="E8" s="160">
        <f t="shared" si="2"/>
        <v>0</v>
      </c>
      <c r="F8" s="160">
        <f t="shared" si="3"/>
        <v>0</v>
      </c>
      <c r="G8" s="160">
        <f t="shared" si="4"/>
        <v>0</v>
      </c>
      <c r="H8" s="269">
        <f t="shared" si="5"/>
        <v>0</v>
      </c>
      <c r="I8" s="160">
        <f t="shared" si="6"/>
        <v>0</v>
      </c>
      <c r="J8" s="160">
        <f t="shared" si="7"/>
        <v>0</v>
      </c>
      <c r="K8" s="160">
        <f t="shared" si="8"/>
        <v>0</v>
      </c>
      <c r="L8" s="269">
        <f t="shared" si="9"/>
        <v>0</v>
      </c>
      <c r="M8" s="160">
        <f t="shared" si="10"/>
        <v>0</v>
      </c>
      <c r="N8" s="160">
        <f t="shared" si="11"/>
        <v>0</v>
      </c>
      <c r="O8" s="160">
        <f t="shared" si="12"/>
        <v>0</v>
      </c>
      <c r="P8" s="269">
        <f t="shared" si="13"/>
        <v>0</v>
      </c>
      <c r="Q8" s="160">
        <f t="shared" si="14"/>
        <v>0</v>
      </c>
      <c r="R8" s="160">
        <f t="shared" si="15"/>
        <v>0</v>
      </c>
      <c r="S8" s="160">
        <f t="shared" si="16"/>
        <v>0</v>
      </c>
      <c r="T8" s="269">
        <f t="shared" si="17"/>
        <v>0</v>
      </c>
      <c r="U8" s="160">
        <f t="shared" si="18"/>
        <v>0</v>
      </c>
      <c r="V8" s="160">
        <f t="shared" si="19"/>
        <v>0</v>
      </c>
      <c r="W8" s="160">
        <f t="shared" si="20"/>
        <v>0</v>
      </c>
      <c r="X8" s="269">
        <f t="shared" si="21"/>
        <v>0</v>
      </c>
      <c r="Y8" s="160">
        <f t="shared" si="22"/>
        <v>0</v>
      </c>
      <c r="Z8" s="160">
        <f t="shared" si="23"/>
        <v>0</v>
      </c>
      <c r="AA8" s="160">
        <f t="shared" si="24"/>
        <v>0</v>
      </c>
      <c r="AB8" s="269">
        <f t="shared" si="25"/>
        <v>0</v>
      </c>
      <c r="AC8" s="160">
        <f t="shared" si="26"/>
        <v>0</v>
      </c>
      <c r="AD8" s="160">
        <f t="shared" si="27"/>
        <v>0</v>
      </c>
      <c r="AE8" s="160">
        <f t="shared" si="28"/>
        <v>0</v>
      </c>
      <c r="AF8" s="269">
        <f t="shared" si="29"/>
        <v>0</v>
      </c>
      <c r="AG8" s="160">
        <f t="shared" si="30"/>
        <v>0</v>
      </c>
      <c r="AH8" s="160">
        <f t="shared" si="31"/>
        <v>0</v>
      </c>
    </row>
    <row r="9" spans="1:34" ht="42">
      <c r="A9" s="5">
        <v>108</v>
      </c>
      <c r="B9" s="160" t="s">
        <v>203</v>
      </c>
      <c r="C9" s="160">
        <f t="shared" si="0"/>
        <v>0</v>
      </c>
      <c r="D9" s="269">
        <f t="shared" si="1"/>
        <v>0</v>
      </c>
      <c r="E9" s="160">
        <f t="shared" si="2"/>
        <v>0</v>
      </c>
      <c r="F9" s="160">
        <f t="shared" si="3"/>
        <v>0</v>
      </c>
      <c r="G9" s="160">
        <f t="shared" si="4"/>
        <v>0</v>
      </c>
      <c r="H9" s="269">
        <f t="shared" si="5"/>
        <v>0</v>
      </c>
      <c r="I9" s="160">
        <f t="shared" si="6"/>
        <v>0</v>
      </c>
      <c r="J9" s="160">
        <f t="shared" si="7"/>
        <v>0</v>
      </c>
      <c r="K9" s="160">
        <f t="shared" si="8"/>
        <v>0</v>
      </c>
      <c r="L9" s="269">
        <f t="shared" si="9"/>
        <v>0</v>
      </c>
      <c r="M9" s="160">
        <f t="shared" si="10"/>
        <v>0</v>
      </c>
      <c r="N9" s="160">
        <f t="shared" si="11"/>
        <v>0</v>
      </c>
      <c r="O9" s="160">
        <f t="shared" si="12"/>
        <v>0</v>
      </c>
      <c r="P9" s="269">
        <f t="shared" si="13"/>
        <v>0</v>
      </c>
      <c r="Q9" s="160">
        <f t="shared" si="14"/>
        <v>0</v>
      </c>
      <c r="R9" s="160">
        <f t="shared" si="15"/>
        <v>0</v>
      </c>
      <c r="S9" s="160">
        <f t="shared" si="16"/>
        <v>0</v>
      </c>
      <c r="T9" s="269">
        <f t="shared" si="17"/>
        <v>0</v>
      </c>
      <c r="U9" s="160">
        <f t="shared" si="18"/>
        <v>0</v>
      </c>
      <c r="V9" s="160">
        <f t="shared" si="19"/>
        <v>0</v>
      </c>
      <c r="W9" s="160">
        <f t="shared" si="20"/>
        <v>0</v>
      </c>
      <c r="X9" s="269">
        <f t="shared" si="21"/>
        <v>0</v>
      </c>
      <c r="Y9" s="160">
        <f t="shared" si="22"/>
        <v>0</v>
      </c>
      <c r="Z9" s="160">
        <f t="shared" si="23"/>
        <v>0</v>
      </c>
      <c r="AA9" s="160">
        <f t="shared" si="24"/>
        <v>0</v>
      </c>
      <c r="AB9" s="269">
        <f t="shared" si="25"/>
        <v>0</v>
      </c>
      <c r="AC9" s="160">
        <f t="shared" si="26"/>
        <v>0</v>
      </c>
      <c r="AD9" s="160">
        <f t="shared" si="27"/>
        <v>0</v>
      </c>
      <c r="AE9" s="160">
        <f t="shared" si="28"/>
        <v>0</v>
      </c>
      <c r="AF9" s="269">
        <f t="shared" si="29"/>
        <v>0</v>
      </c>
      <c r="AG9" s="160">
        <f t="shared" si="30"/>
        <v>0</v>
      </c>
      <c r="AH9" s="160">
        <f t="shared" si="31"/>
        <v>0</v>
      </c>
    </row>
    <row r="10" spans="1:34" ht="21">
      <c r="A10" s="5">
        <v>109</v>
      </c>
      <c r="B10" s="160" t="s">
        <v>69</v>
      </c>
      <c r="C10" s="160">
        <f t="shared" si="0"/>
        <v>0</v>
      </c>
      <c r="D10" s="269">
        <f t="shared" si="1"/>
        <v>0</v>
      </c>
      <c r="E10" s="160">
        <f t="shared" si="2"/>
        <v>0</v>
      </c>
      <c r="F10" s="160">
        <f t="shared" si="3"/>
        <v>0</v>
      </c>
      <c r="G10" s="160">
        <f t="shared" si="4"/>
        <v>0</v>
      </c>
      <c r="H10" s="269">
        <f t="shared" si="5"/>
        <v>0</v>
      </c>
      <c r="I10" s="160">
        <f t="shared" si="6"/>
        <v>0</v>
      </c>
      <c r="J10" s="160">
        <f t="shared" si="7"/>
        <v>0</v>
      </c>
      <c r="K10" s="160">
        <f t="shared" si="8"/>
        <v>0</v>
      </c>
      <c r="L10" s="269">
        <f t="shared" si="9"/>
        <v>0</v>
      </c>
      <c r="M10" s="160">
        <f t="shared" si="10"/>
        <v>0</v>
      </c>
      <c r="N10" s="160">
        <f t="shared" si="11"/>
        <v>0</v>
      </c>
      <c r="O10" s="160">
        <f t="shared" si="12"/>
        <v>0</v>
      </c>
      <c r="P10" s="269">
        <f t="shared" si="13"/>
        <v>0</v>
      </c>
      <c r="Q10" s="160">
        <f t="shared" si="14"/>
        <v>0</v>
      </c>
      <c r="R10" s="160">
        <f t="shared" si="15"/>
        <v>0</v>
      </c>
      <c r="S10" s="160">
        <f t="shared" si="16"/>
        <v>0</v>
      </c>
      <c r="T10" s="269">
        <f t="shared" si="17"/>
        <v>0</v>
      </c>
      <c r="U10" s="160">
        <f t="shared" si="18"/>
        <v>0</v>
      </c>
      <c r="V10" s="160">
        <f t="shared" si="19"/>
        <v>0</v>
      </c>
      <c r="W10" s="160">
        <f t="shared" si="20"/>
        <v>0</v>
      </c>
      <c r="X10" s="269">
        <f t="shared" si="21"/>
        <v>0</v>
      </c>
      <c r="Y10" s="160">
        <f t="shared" si="22"/>
        <v>0</v>
      </c>
      <c r="Z10" s="160">
        <f t="shared" si="23"/>
        <v>0</v>
      </c>
      <c r="AA10" s="160">
        <f t="shared" si="24"/>
        <v>0</v>
      </c>
      <c r="AB10" s="269">
        <f t="shared" si="25"/>
        <v>0</v>
      </c>
      <c r="AC10" s="160">
        <f t="shared" si="26"/>
        <v>0</v>
      </c>
      <c r="AD10" s="160">
        <f t="shared" si="27"/>
        <v>0</v>
      </c>
      <c r="AE10" s="160">
        <f t="shared" si="28"/>
        <v>0</v>
      </c>
      <c r="AF10" s="269">
        <f t="shared" si="29"/>
        <v>0</v>
      </c>
      <c r="AG10" s="160">
        <f t="shared" si="30"/>
        <v>0</v>
      </c>
      <c r="AH10" s="160">
        <f t="shared" si="31"/>
        <v>0</v>
      </c>
    </row>
    <row r="11" spans="1:34" ht="42">
      <c r="A11" s="5">
        <v>110</v>
      </c>
      <c r="B11" s="160" t="s">
        <v>70</v>
      </c>
      <c r="C11" s="160">
        <f t="shared" si="0"/>
        <v>0</v>
      </c>
      <c r="D11" s="269">
        <f t="shared" si="1"/>
        <v>0</v>
      </c>
      <c r="E11" s="160">
        <f t="shared" si="2"/>
        <v>0</v>
      </c>
      <c r="F11" s="160">
        <f t="shared" si="3"/>
        <v>0</v>
      </c>
      <c r="G11" s="160">
        <f t="shared" si="4"/>
        <v>0</v>
      </c>
      <c r="H11" s="269">
        <f t="shared" si="5"/>
        <v>0</v>
      </c>
      <c r="I11" s="160">
        <f t="shared" si="6"/>
        <v>0</v>
      </c>
      <c r="J11" s="160">
        <f t="shared" si="7"/>
        <v>0</v>
      </c>
      <c r="K11" s="160">
        <f t="shared" si="8"/>
        <v>0</v>
      </c>
      <c r="L11" s="269">
        <f t="shared" si="9"/>
        <v>0</v>
      </c>
      <c r="M11" s="160">
        <f t="shared" si="10"/>
        <v>0</v>
      </c>
      <c r="N11" s="160">
        <f t="shared" si="11"/>
        <v>0</v>
      </c>
      <c r="O11" s="160">
        <f t="shared" si="12"/>
        <v>0</v>
      </c>
      <c r="P11" s="269">
        <f t="shared" si="13"/>
        <v>0</v>
      </c>
      <c r="Q11" s="160">
        <f t="shared" si="14"/>
        <v>0</v>
      </c>
      <c r="R11" s="160">
        <f t="shared" si="15"/>
        <v>0</v>
      </c>
      <c r="S11" s="160">
        <f t="shared" si="16"/>
        <v>0</v>
      </c>
      <c r="T11" s="269">
        <f t="shared" si="17"/>
        <v>0</v>
      </c>
      <c r="U11" s="160">
        <f t="shared" si="18"/>
        <v>0</v>
      </c>
      <c r="V11" s="160">
        <f t="shared" si="19"/>
        <v>0</v>
      </c>
      <c r="W11" s="160">
        <f t="shared" si="20"/>
        <v>0</v>
      </c>
      <c r="X11" s="269">
        <f t="shared" si="21"/>
        <v>0</v>
      </c>
      <c r="Y11" s="160">
        <f t="shared" si="22"/>
        <v>0</v>
      </c>
      <c r="Z11" s="160">
        <f t="shared" si="23"/>
        <v>0</v>
      </c>
      <c r="AA11" s="160">
        <f t="shared" si="24"/>
        <v>0</v>
      </c>
      <c r="AB11" s="269">
        <f t="shared" si="25"/>
        <v>0</v>
      </c>
      <c r="AC11" s="160">
        <f t="shared" si="26"/>
        <v>0</v>
      </c>
      <c r="AD11" s="160">
        <f t="shared" si="27"/>
        <v>0</v>
      </c>
      <c r="AE11" s="160">
        <f t="shared" si="28"/>
        <v>0</v>
      </c>
      <c r="AF11" s="269">
        <f t="shared" si="29"/>
        <v>0</v>
      </c>
      <c r="AG11" s="160">
        <f t="shared" si="30"/>
        <v>0</v>
      </c>
      <c r="AH11" s="160">
        <f t="shared" si="31"/>
        <v>0</v>
      </c>
    </row>
    <row r="12" spans="1:34" ht="42">
      <c r="A12" s="5">
        <v>112</v>
      </c>
      <c r="B12" s="160" t="s">
        <v>204</v>
      </c>
      <c r="C12" s="160">
        <f t="shared" si="0"/>
        <v>0</v>
      </c>
      <c r="D12" s="269">
        <f t="shared" si="1"/>
        <v>0</v>
      </c>
      <c r="E12" s="160">
        <f t="shared" si="2"/>
        <v>0</v>
      </c>
      <c r="F12" s="160">
        <f t="shared" si="3"/>
        <v>0</v>
      </c>
      <c r="G12" s="160">
        <f t="shared" si="4"/>
        <v>0</v>
      </c>
      <c r="H12" s="269">
        <f t="shared" si="5"/>
        <v>0</v>
      </c>
      <c r="I12" s="160">
        <f t="shared" si="6"/>
        <v>0</v>
      </c>
      <c r="J12" s="160">
        <f t="shared" si="7"/>
        <v>0</v>
      </c>
      <c r="K12" s="160">
        <f t="shared" si="8"/>
        <v>0</v>
      </c>
      <c r="L12" s="269">
        <f t="shared" si="9"/>
        <v>0</v>
      </c>
      <c r="M12" s="160">
        <f t="shared" si="10"/>
        <v>0</v>
      </c>
      <c r="N12" s="160">
        <f t="shared" si="11"/>
        <v>0</v>
      </c>
      <c r="O12" s="160">
        <f t="shared" si="12"/>
        <v>0</v>
      </c>
      <c r="P12" s="269">
        <f t="shared" si="13"/>
        <v>0</v>
      </c>
      <c r="Q12" s="160">
        <f t="shared" si="14"/>
        <v>0</v>
      </c>
      <c r="R12" s="160">
        <f t="shared" si="15"/>
        <v>0</v>
      </c>
      <c r="S12" s="160">
        <f t="shared" si="16"/>
        <v>0</v>
      </c>
      <c r="T12" s="269">
        <f t="shared" si="17"/>
        <v>0</v>
      </c>
      <c r="U12" s="160">
        <f t="shared" si="18"/>
        <v>0</v>
      </c>
      <c r="V12" s="160">
        <f t="shared" si="19"/>
        <v>0</v>
      </c>
      <c r="W12" s="160">
        <f t="shared" si="20"/>
        <v>0</v>
      </c>
      <c r="X12" s="269">
        <f t="shared" si="21"/>
        <v>0</v>
      </c>
      <c r="Y12" s="160">
        <f t="shared" si="22"/>
        <v>0</v>
      </c>
      <c r="Z12" s="160">
        <f t="shared" si="23"/>
        <v>0</v>
      </c>
      <c r="AA12" s="160">
        <f t="shared" si="24"/>
        <v>0</v>
      </c>
      <c r="AB12" s="269">
        <f t="shared" si="25"/>
        <v>0</v>
      </c>
      <c r="AC12" s="160">
        <f t="shared" si="26"/>
        <v>0</v>
      </c>
      <c r="AD12" s="160">
        <f t="shared" si="27"/>
        <v>0</v>
      </c>
      <c r="AE12" s="160">
        <f t="shared" si="28"/>
        <v>0</v>
      </c>
      <c r="AF12" s="269">
        <f t="shared" si="29"/>
        <v>0</v>
      </c>
      <c r="AG12" s="160">
        <f t="shared" si="30"/>
        <v>0</v>
      </c>
      <c r="AH12" s="160">
        <f t="shared" si="31"/>
        <v>0</v>
      </c>
    </row>
    <row r="13" spans="1:34" ht="42">
      <c r="A13" s="5">
        <v>113</v>
      </c>
      <c r="B13" s="160" t="s">
        <v>71</v>
      </c>
      <c r="C13" s="160">
        <f t="shared" si="0"/>
        <v>0</v>
      </c>
      <c r="D13" s="269">
        <f t="shared" si="1"/>
        <v>0</v>
      </c>
      <c r="E13" s="160">
        <f t="shared" si="2"/>
        <v>0</v>
      </c>
      <c r="F13" s="160">
        <f t="shared" si="3"/>
        <v>0</v>
      </c>
      <c r="G13" s="160">
        <f t="shared" si="4"/>
        <v>0</v>
      </c>
      <c r="H13" s="269">
        <f t="shared" si="5"/>
        <v>0</v>
      </c>
      <c r="I13" s="160">
        <f t="shared" si="6"/>
        <v>0</v>
      </c>
      <c r="J13" s="160">
        <f t="shared" si="7"/>
        <v>0</v>
      </c>
      <c r="K13" s="160">
        <f t="shared" si="8"/>
        <v>0</v>
      </c>
      <c r="L13" s="269">
        <f t="shared" si="9"/>
        <v>0</v>
      </c>
      <c r="M13" s="160">
        <f t="shared" si="10"/>
        <v>0</v>
      </c>
      <c r="N13" s="160">
        <f t="shared" si="11"/>
        <v>0</v>
      </c>
      <c r="O13" s="160">
        <f t="shared" si="12"/>
        <v>0</v>
      </c>
      <c r="P13" s="269">
        <f t="shared" si="13"/>
        <v>0</v>
      </c>
      <c r="Q13" s="160">
        <f t="shared" si="14"/>
        <v>0</v>
      </c>
      <c r="R13" s="160">
        <f t="shared" si="15"/>
        <v>0</v>
      </c>
      <c r="S13" s="160">
        <f t="shared" si="16"/>
        <v>0</v>
      </c>
      <c r="T13" s="269">
        <f t="shared" si="17"/>
        <v>0</v>
      </c>
      <c r="U13" s="160">
        <f t="shared" si="18"/>
        <v>0</v>
      </c>
      <c r="V13" s="160">
        <f t="shared" si="19"/>
        <v>0</v>
      </c>
      <c r="W13" s="160">
        <f t="shared" si="20"/>
        <v>0</v>
      </c>
      <c r="X13" s="269">
        <f t="shared" si="21"/>
        <v>0</v>
      </c>
      <c r="Y13" s="160">
        <f t="shared" si="22"/>
        <v>0</v>
      </c>
      <c r="Z13" s="160">
        <f t="shared" si="23"/>
        <v>0</v>
      </c>
      <c r="AA13" s="160">
        <f t="shared" si="24"/>
        <v>0</v>
      </c>
      <c r="AB13" s="269">
        <f t="shared" si="25"/>
        <v>0</v>
      </c>
      <c r="AC13" s="160">
        <f t="shared" si="26"/>
        <v>0</v>
      </c>
      <c r="AD13" s="160">
        <f t="shared" si="27"/>
        <v>0</v>
      </c>
      <c r="AE13" s="160">
        <f t="shared" si="28"/>
        <v>0</v>
      </c>
      <c r="AF13" s="269">
        <f t="shared" si="29"/>
        <v>0</v>
      </c>
      <c r="AG13" s="160">
        <f t="shared" si="30"/>
        <v>0</v>
      </c>
      <c r="AH13" s="160">
        <f t="shared" si="31"/>
        <v>0</v>
      </c>
    </row>
    <row r="14" spans="1:34" ht="42">
      <c r="A14" s="5">
        <v>114</v>
      </c>
      <c r="B14" s="160" t="s">
        <v>205</v>
      </c>
      <c r="C14" s="160">
        <f t="shared" si="0"/>
        <v>0</v>
      </c>
      <c r="D14" s="269">
        <f t="shared" si="1"/>
        <v>0</v>
      </c>
      <c r="E14" s="160">
        <f t="shared" si="2"/>
        <v>0</v>
      </c>
      <c r="F14" s="160">
        <f t="shared" si="3"/>
        <v>0</v>
      </c>
      <c r="G14" s="160">
        <f t="shared" si="4"/>
        <v>0</v>
      </c>
      <c r="H14" s="269">
        <f t="shared" si="5"/>
        <v>0</v>
      </c>
      <c r="I14" s="160">
        <f t="shared" si="6"/>
        <v>0</v>
      </c>
      <c r="J14" s="160">
        <f t="shared" si="7"/>
        <v>0</v>
      </c>
      <c r="K14" s="160">
        <f t="shared" si="8"/>
        <v>0</v>
      </c>
      <c r="L14" s="269">
        <f t="shared" si="9"/>
        <v>0</v>
      </c>
      <c r="M14" s="160">
        <f t="shared" si="10"/>
        <v>0</v>
      </c>
      <c r="N14" s="160">
        <f t="shared" si="11"/>
        <v>0</v>
      </c>
      <c r="O14" s="160">
        <f t="shared" si="12"/>
        <v>0</v>
      </c>
      <c r="P14" s="269">
        <f t="shared" si="13"/>
        <v>0</v>
      </c>
      <c r="Q14" s="160">
        <f t="shared" si="14"/>
        <v>0</v>
      </c>
      <c r="R14" s="160">
        <f t="shared" si="15"/>
        <v>0</v>
      </c>
      <c r="S14" s="160">
        <f t="shared" si="16"/>
        <v>0</v>
      </c>
      <c r="T14" s="269">
        <f t="shared" si="17"/>
        <v>0</v>
      </c>
      <c r="U14" s="160">
        <f t="shared" si="18"/>
        <v>0</v>
      </c>
      <c r="V14" s="160">
        <f t="shared" si="19"/>
        <v>0</v>
      </c>
      <c r="W14" s="160">
        <f t="shared" si="20"/>
        <v>0</v>
      </c>
      <c r="X14" s="269">
        <f t="shared" si="21"/>
        <v>0</v>
      </c>
      <c r="Y14" s="160">
        <f t="shared" si="22"/>
        <v>0</v>
      </c>
      <c r="Z14" s="160">
        <f t="shared" si="23"/>
        <v>0</v>
      </c>
      <c r="AA14" s="160">
        <f t="shared" si="24"/>
        <v>0</v>
      </c>
      <c r="AB14" s="269">
        <f t="shared" si="25"/>
        <v>0</v>
      </c>
      <c r="AC14" s="160">
        <f t="shared" si="26"/>
        <v>0</v>
      </c>
      <c r="AD14" s="160">
        <f t="shared" si="27"/>
        <v>0</v>
      </c>
      <c r="AE14" s="160">
        <f t="shared" si="28"/>
        <v>0</v>
      </c>
      <c r="AF14" s="269">
        <f t="shared" si="29"/>
        <v>0</v>
      </c>
      <c r="AG14" s="160">
        <f t="shared" si="30"/>
        <v>0</v>
      </c>
      <c r="AH14" s="160">
        <f t="shared" si="31"/>
        <v>0</v>
      </c>
    </row>
    <row r="15" spans="1:34" ht="21">
      <c r="A15" s="5">
        <v>115</v>
      </c>
      <c r="B15" s="160" t="s">
        <v>72</v>
      </c>
      <c r="C15" s="160">
        <f t="shared" si="0"/>
        <v>0</v>
      </c>
      <c r="D15" s="269">
        <f t="shared" si="1"/>
        <v>0</v>
      </c>
      <c r="E15" s="160">
        <f t="shared" si="2"/>
        <v>0</v>
      </c>
      <c r="F15" s="160">
        <f t="shared" si="3"/>
        <v>0</v>
      </c>
      <c r="G15" s="160">
        <f t="shared" si="4"/>
        <v>0</v>
      </c>
      <c r="H15" s="269">
        <f t="shared" si="5"/>
        <v>0</v>
      </c>
      <c r="I15" s="160">
        <f t="shared" si="6"/>
        <v>0</v>
      </c>
      <c r="J15" s="160">
        <f t="shared" si="7"/>
        <v>0</v>
      </c>
      <c r="K15" s="160">
        <f t="shared" si="8"/>
        <v>0</v>
      </c>
      <c r="L15" s="269">
        <f t="shared" si="9"/>
        <v>0</v>
      </c>
      <c r="M15" s="160">
        <f t="shared" si="10"/>
        <v>0</v>
      </c>
      <c r="N15" s="160">
        <f t="shared" si="11"/>
        <v>0</v>
      </c>
      <c r="O15" s="160">
        <f t="shared" si="12"/>
        <v>0</v>
      </c>
      <c r="P15" s="269">
        <f t="shared" si="13"/>
        <v>0</v>
      </c>
      <c r="Q15" s="160">
        <f t="shared" si="14"/>
        <v>0</v>
      </c>
      <c r="R15" s="160">
        <f t="shared" si="15"/>
        <v>0</v>
      </c>
      <c r="S15" s="160">
        <f t="shared" si="16"/>
        <v>0</v>
      </c>
      <c r="T15" s="269">
        <f t="shared" si="17"/>
        <v>0</v>
      </c>
      <c r="U15" s="160">
        <f t="shared" si="18"/>
        <v>0</v>
      </c>
      <c r="V15" s="160">
        <f t="shared" si="19"/>
        <v>0</v>
      </c>
      <c r="W15" s="160">
        <f t="shared" si="20"/>
        <v>0</v>
      </c>
      <c r="X15" s="269">
        <f t="shared" si="21"/>
        <v>0</v>
      </c>
      <c r="Y15" s="160">
        <f t="shared" si="22"/>
        <v>0</v>
      </c>
      <c r="Z15" s="160">
        <f t="shared" si="23"/>
        <v>0</v>
      </c>
      <c r="AA15" s="160">
        <f t="shared" si="24"/>
        <v>0</v>
      </c>
      <c r="AB15" s="269">
        <f t="shared" si="25"/>
        <v>0</v>
      </c>
      <c r="AC15" s="160">
        <f t="shared" si="26"/>
        <v>0</v>
      </c>
      <c r="AD15" s="160">
        <f t="shared" si="27"/>
        <v>0</v>
      </c>
      <c r="AE15" s="160">
        <f t="shared" si="28"/>
        <v>0</v>
      </c>
      <c r="AF15" s="269">
        <f t="shared" si="29"/>
        <v>0</v>
      </c>
      <c r="AG15" s="160">
        <f t="shared" si="30"/>
        <v>0</v>
      </c>
      <c r="AH15" s="160">
        <f t="shared" si="31"/>
        <v>0</v>
      </c>
    </row>
    <row r="16" spans="1:34" ht="42">
      <c r="A16" s="5">
        <v>116</v>
      </c>
      <c r="B16" s="160" t="s">
        <v>206</v>
      </c>
      <c r="C16" s="160">
        <f t="shared" si="0"/>
        <v>0</v>
      </c>
      <c r="D16" s="269">
        <f t="shared" si="1"/>
        <v>0</v>
      </c>
      <c r="E16" s="160">
        <f t="shared" si="2"/>
        <v>0</v>
      </c>
      <c r="F16" s="160">
        <f t="shared" si="3"/>
        <v>0</v>
      </c>
      <c r="G16" s="160">
        <f t="shared" si="4"/>
        <v>0</v>
      </c>
      <c r="H16" s="269">
        <f t="shared" si="5"/>
        <v>0</v>
      </c>
      <c r="I16" s="160">
        <f t="shared" si="6"/>
        <v>0</v>
      </c>
      <c r="J16" s="160">
        <f t="shared" si="7"/>
        <v>0</v>
      </c>
      <c r="K16" s="160">
        <f t="shared" si="8"/>
        <v>0</v>
      </c>
      <c r="L16" s="269">
        <f t="shared" si="9"/>
        <v>0</v>
      </c>
      <c r="M16" s="160">
        <f t="shared" si="10"/>
        <v>0</v>
      </c>
      <c r="N16" s="160">
        <f t="shared" si="11"/>
        <v>0</v>
      </c>
      <c r="O16" s="160">
        <f t="shared" si="12"/>
        <v>0</v>
      </c>
      <c r="P16" s="269">
        <f t="shared" si="13"/>
        <v>0</v>
      </c>
      <c r="Q16" s="160">
        <f t="shared" si="14"/>
        <v>0</v>
      </c>
      <c r="R16" s="160">
        <f t="shared" si="15"/>
        <v>0</v>
      </c>
      <c r="S16" s="160">
        <f t="shared" si="16"/>
        <v>0</v>
      </c>
      <c r="T16" s="269">
        <f t="shared" si="17"/>
        <v>0</v>
      </c>
      <c r="U16" s="160">
        <f t="shared" si="18"/>
        <v>0</v>
      </c>
      <c r="V16" s="160">
        <f t="shared" si="19"/>
        <v>0</v>
      </c>
      <c r="W16" s="160">
        <f t="shared" si="20"/>
        <v>0</v>
      </c>
      <c r="X16" s="269">
        <f t="shared" si="21"/>
        <v>0</v>
      </c>
      <c r="Y16" s="160">
        <f t="shared" si="22"/>
        <v>0</v>
      </c>
      <c r="Z16" s="160">
        <f t="shared" si="23"/>
        <v>0</v>
      </c>
      <c r="AA16" s="160">
        <f t="shared" si="24"/>
        <v>0</v>
      </c>
      <c r="AB16" s="269">
        <f t="shared" si="25"/>
        <v>0</v>
      </c>
      <c r="AC16" s="160">
        <f t="shared" si="26"/>
        <v>0</v>
      </c>
      <c r="AD16" s="160">
        <f t="shared" si="27"/>
        <v>0</v>
      </c>
      <c r="AE16" s="160">
        <f t="shared" si="28"/>
        <v>0</v>
      </c>
      <c r="AF16" s="269">
        <f t="shared" si="29"/>
        <v>0</v>
      </c>
      <c r="AG16" s="160">
        <f t="shared" si="30"/>
        <v>0</v>
      </c>
      <c r="AH16" s="160">
        <f t="shared" si="31"/>
        <v>0</v>
      </c>
    </row>
    <row r="17" spans="1:34" ht="42">
      <c r="A17" s="5">
        <v>117</v>
      </c>
      <c r="B17" s="160" t="s">
        <v>73</v>
      </c>
      <c r="C17" s="160">
        <f t="shared" si="0"/>
        <v>0</v>
      </c>
      <c r="D17" s="269">
        <f t="shared" si="1"/>
        <v>0</v>
      </c>
      <c r="E17" s="160">
        <f t="shared" si="2"/>
        <v>0</v>
      </c>
      <c r="F17" s="160">
        <f t="shared" si="3"/>
        <v>0</v>
      </c>
      <c r="G17" s="160">
        <f t="shared" si="4"/>
        <v>0</v>
      </c>
      <c r="H17" s="269">
        <f t="shared" si="5"/>
        <v>0</v>
      </c>
      <c r="I17" s="160">
        <f t="shared" si="6"/>
        <v>0</v>
      </c>
      <c r="J17" s="160">
        <f t="shared" si="7"/>
        <v>0</v>
      </c>
      <c r="K17" s="160">
        <f t="shared" si="8"/>
        <v>0</v>
      </c>
      <c r="L17" s="269">
        <f t="shared" si="9"/>
        <v>0</v>
      </c>
      <c r="M17" s="160">
        <f t="shared" si="10"/>
        <v>0</v>
      </c>
      <c r="N17" s="160">
        <f t="shared" si="11"/>
        <v>0</v>
      </c>
      <c r="O17" s="160">
        <f t="shared" si="12"/>
        <v>0</v>
      </c>
      <c r="P17" s="269">
        <f t="shared" si="13"/>
        <v>0</v>
      </c>
      <c r="Q17" s="160">
        <f t="shared" si="14"/>
        <v>0</v>
      </c>
      <c r="R17" s="160">
        <f t="shared" si="15"/>
        <v>0</v>
      </c>
      <c r="S17" s="160">
        <f t="shared" si="16"/>
        <v>0</v>
      </c>
      <c r="T17" s="269">
        <f t="shared" si="17"/>
        <v>0</v>
      </c>
      <c r="U17" s="160">
        <f t="shared" si="18"/>
        <v>0</v>
      </c>
      <c r="V17" s="160">
        <f t="shared" si="19"/>
        <v>0</v>
      </c>
      <c r="W17" s="160">
        <f t="shared" si="20"/>
        <v>0</v>
      </c>
      <c r="X17" s="269">
        <f t="shared" si="21"/>
        <v>0</v>
      </c>
      <c r="Y17" s="160">
        <f t="shared" si="22"/>
        <v>0</v>
      </c>
      <c r="Z17" s="160">
        <f t="shared" si="23"/>
        <v>0</v>
      </c>
      <c r="AA17" s="160">
        <f t="shared" si="24"/>
        <v>0</v>
      </c>
      <c r="AB17" s="269">
        <f t="shared" si="25"/>
        <v>0</v>
      </c>
      <c r="AC17" s="160">
        <f t="shared" si="26"/>
        <v>0</v>
      </c>
      <c r="AD17" s="160">
        <f t="shared" si="27"/>
        <v>0</v>
      </c>
      <c r="AE17" s="160">
        <f t="shared" si="28"/>
        <v>0</v>
      </c>
      <c r="AF17" s="269">
        <f t="shared" si="29"/>
        <v>0</v>
      </c>
      <c r="AG17" s="160">
        <f t="shared" si="30"/>
        <v>0</v>
      </c>
      <c r="AH17" s="160">
        <f t="shared" si="31"/>
        <v>0</v>
      </c>
    </row>
    <row r="18" spans="1:34" ht="42">
      <c r="A18" s="5">
        <v>118</v>
      </c>
      <c r="B18" s="160" t="s">
        <v>134</v>
      </c>
      <c r="C18" s="160">
        <f t="shared" si="0"/>
        <v>0</v>
      </c>
      <c r="D18" s="269">
        <f t="shared" si="1"/>
        <v>0</v>
      </c>
      <c r="E18" s="160">
        <f t="shared" si="2"/>
        <v>0</v>
      </c>
      <c r="F18" s="160">
        <f t="shared" si="3"/>
        <v>0</v>
      </c>
      <c r="G18" s="160">
        <f t="shared" si="4"/>
        <v>0</v>
      </c>
      <c r="H18" s="269">
        <f t="shared" si="5"/>
        <v>0</v>
      </c>
      <c r="I18" s="160">
        <f t="shared" si="6"/>
        <v>0</v>
      </c>
      <c r="J18" s="160">
        <f t="shared" si="7"/>
        <v>0</v>
      </c>
      <c r="K18" s="160">
        <f t="shared" si="8"/>
        <v>0</v>
      </c>
      <c r="L18" s="269">
        <f t="shared" si="9"/>
        <v>0</v>
      </c>
      <c r="M18" s="160">
        <f t="shared" si="10"/>
        <v>0</v>
      </c>
      <c r="N18" s="160">
        <f t="shared" si="11"/>
        <v>0</v>
      </c>
      <c r="O18" s="160">
        <f t="shared" si="12"/>
        <v>0</v>
      </c>
      <c r="P18" s="269">
        <f t="shared" si="13"/>
        <v>0</v>
      </c>
      <c r="Q18" s="160">
        <f t="shared" si="14"/>
        <v>0</v>
      </c>
      <c r="R18" s="160">
        <f t="shared" si="15"/>
        <v>0</v>
      </c>
      <c r="S18" s="160">
        <f t="shared" si="16"/>
        <v>0</v>
      </c>
      <c r="T18" s="269">
        <f t="shared" si="17"/>
        <v>0</v>
      </c>
      <c r="U18" s="160">
        <f t="shared" si="18"/>
        <v>0</v>
      </c>
      <c r="V18" s="160">
        <f t="shared" si="19"/>
        <v>0</v>
      </c>
      <c r="W18" s="160">
        <f t="shared" si="20"/>
        <v>0</v>
      </c>
      <c r="X18" s="269">
        <f t="shared" si="21"/>
        <v>0</v>
      </c>
      <c r="Y18" s="160">
        <f t="shared" si="22"/>
        <v>0</v>
      </c>
      <c r="Z18" s="160">
        <f t="shared" si="23"/>
        <v>0</v>
      </c>
      <c r="AA18" s="160">
        <f t="shared" si="24"/>
        <v>0</v>
      </c>
      <c r="AB18" s="269">
        <f t="shared" si="25"/>
        <v>0</v>
      </c>
      <c r="AC18" s="160">
        <f t="shared" si="26"/>
        <v>0</v>
      </c>
      <c r="AD18" s="160">
        <f t="shared" si="27"/>
        <v>0</v>
      </c>
      <c r="AE18" s="160">
        <f t="shared" si="28"/>
        <v>0</v>
      </c>
      <c r="AF18" s="269">
        <f t="shared" si="29"/>
        <v>0</v>
      </c>
      <c r="AG18" s="160">
        <f t="shared" si="30"/>
        <v>0</v>
      </c>
      <c r="AH18" s="160">
        <f t="shared" si="31"/>
        <v>0</v>
      </c>
    </row>
    <row r="19" spans="1:34" ht="42">
      <c r="A19" s="5">
        <v>120</v>
      </c>
      <c r="B19" s="160" t="s">
        <v>207</v>
      </c>
      <c r="C19" s="160">
        <f t="shared" si="0"/>
        <v>0</v>
      </c>
      <c r="D19" s="269">
        <f t="shared" si="1"/>
        <v>0</v>
      </c>
      <c r="E19" s="160">
        <f t="shared" si="2"/>
        <v>0</v>
      </c>
      <c r="F19" s="160">
        <f t="shared" si="3"/>
        <v>0</v>
      </c>
      <c r="G19" s="160">
        <f t="shared" si="4"/>
        <v>0</v>
      </c>
      <c r="H19" s="269">
        <f t="shared" si="5"/>
        <v>0</v>
      </c>
      <c r="I19" s="160">
        <f t="shared" si="6"/>
        <v>0</v>
      </c>
      <c r="J19" s="160">
        <f t="shared" si="7"/>
        <v>0</v>
      </c>
      <c r="K19" s="160">
        <f t="shared" si="8"/>
        <v>0</v>
      </c>
      <c r="L19" s="269">
        <f t="shared" si="9"/>
        <v>0</v>
      </c>
      <c r="M19" s="160">
        <f t="shared" si="10"/>
        <v>0</v>
      </c>
      <c r="N19" s="160">
        <f t="shared" si="11"/>
        <v>0</v>
      </c>
      <c r="O19" s="160">
        <f t="shared" si="12"/>
        <v>0</v>
      </c>
      <c r="P19" s="269">
        <f t="shared" si="13"/>
        <v>0</v>
      </c>
      <c r="Q19" s="160">
        <f t="shared" si="14"/>
        <v>0</v>
      </c>
      <c r="R19" s="160">
        <f t="shared" si="15"/>
        <v>0</v>
      </c>
      <c r="S19" s="160">
        <f t="shared" si="16"/>
        <v>0</v>
      </c>
      <c r="T19" s="269">
        <f t="shared" si="17"/>
        <v>0</v>
      </c>
      <c r="U19" s="160">
        <f t="shared" si="18"/>
        <v>0</v>
      </c>
      <c r="V19" s="160">
        <f t="shared" si="19"/>
        <v>0</v>
      </c>
      <c r="W19" s="160">
        <f t="shared" si="20"/>
        <v>0</v>
      </c>
      <c r="X19" s="269">
        <f t="shared" si="21"/>
        <v>0</v>
      </c>
      <c r="Y19" s="160">
        <f t="shared" si="22"/>
        <v>0</v>
      </c>
      <c r="Z19" s="160">
        <f t="shared" si="23"/>
        <v>0</v>
      </c>
      <c r="AA19" s="160">
        <f t="shared" si="24"/>
        <v>0</v>
      </c>
      <c r="AB19" s="269">
        <f t="shared" si="25"/>
        <v>0</v>
      </c>
      <c r="AC19" s="160">
        <f t="shared" si="26"/>
        <v>0</v>
      </c>
      <c r="AD19" s="160">
        <f t="shared" si="27"/>
        <v>0</v>
      </c>
      <c r="AE19" s="160">
        <f t="shared" si="28"/>
        <v>0</v>
      </c>
      <c r="AF19" s="269">
        <f t="shared" si="29"/>
        <v>0</v>
      </c>
      <c r="AG19" s="160">
        <f t="shared" si="30"/>
        <v>0</v>
      </c>
      <c r="AH19" s="160">
        <f t="shared" si="31"/>
        <v>0</v>
      </c>
    </row>
    <row r="20" spans="1:34" ht="42">
      <c r="A20" s="5">
        <v>121</v>
      </c>
      <c r="B20" s="160" t="s">
        <v>74</v>
      </c>
      <c r="C20" s="160">
        <f t="shared" si="0"/>
        <v>0</v>
      </c>
      <c r="D20" s="269">
        <f t="shared" si="1"/>
        <v>0</v>
      </c>
      <c r="E20" s="160">
        <f t="shared" si="2"/>
        <v>0</v>
      </c>
      <c r="F20" s="160">
        <f t="shared" si="3"/>
        <v>0</v>
      </c>
      <c r="G20" s="160">
        <f t="shared" si="4"/>
        <v>0</v>
      </c>
      <c r="H20" s="269">
        <f t="shared" si="5"/>
        <v>0</v>
      </c>
      <c r="I20" s="160">
        <f t="shared" si="6"/>
        <v>0</v>
      </c>
      <c r="J20" s="160">
        <f t="shared" si="7"/>
        <v>0</v>
      </c>
      <c r="K20" s="160">
        <f t="shared" si="8"/>
        <v>0</v>
      </c>
      <c r="L20" s="269">
        <f t="shared" si="9"/>
        <v>0</v>
      </c>
      <c r="M20" s="160">
        <f t="shared" si="10"/>
        <v>0</v>
      </c>
      <c r="N20" s="160">
        <f t="shared" si="11"/>
        <v>0</v>
      </c>
      <c r="O20" s="160">
        <f t="shared" si="12"/>
        <v>0</v>
      </c>
      <c r="P20" s="269">
        <f t="shared" si="13"/>
        <v>0</v>
      </c>
      <c r="Q20" s="160">
        <f t="shared" si="14"/>
        <v>0</v>
      </c>
      <c r="R20" s="160">
        <f t="shared" si="15"/>
        <v>0</v>
      </c>
      <c r="S20" s="160">
        <f t="shared" si="16"/>
        <v>0</v>
      </c>
      <c r="T20" s="269">
        <f t="shared" si="17"/>
        <v>0</v>
      </c>
      <c r="U20" s="160">
        <f t="shared" si="18"/>
        <v>0</v>
      </c>
      <c r="V20" s="160">
        <f t="shared" si="19"/>
        <v>0</v>
      </c>
      <c r="W20" s="160">
        <f t="shared" si="20"/>
        <v>0</v>
      </c>
      <c r="X20" s="269">
        <f t="shared" si="21"/>
        <v>0</v>
      </c>
      <c r="Y20" s="160">
        <f t="shared" si="22"/>
        <v>0</v>
      </c>
      <c r="Z20" s="160">
        <f t="shared" si="23"/>
        <v>0</v>
      </c>
      <c r="AA20" s="160">
        <f t="shared" si="24"/>
        <v>0</v>
      </c>
      <c r="AB20" s="269">
        <f t="shared" si="25"/>
        <v>0</v>
      </c>
      <c r="AC20" s="160">
        <f t="shared" si="26"/>
        <v>0</v>
      </c>
      <c r="AD20" s="160">
        <f t="shared" si="27"/>
        <v>0</v>
      </c>
      <c r="AE20" s="160">
        <f t="shared" si="28"/>
        <v>0</v>
      </c>
      <c r="AF20" s="269">
        <f t="shared" si="29"/>
        <v>0</v>
      </c>
      <c r="AG20" s="160">
        <f t="shared" si="30"/>
        <v>0</v>
      </c>
      <c r="AH20" s="160">
        <f t="shared" si="31"/>
        <v>0</v>
      </c>
    </row>
    <row r="21" spans="1:34" ht="21">
      <c r="A21" s="5">
        <v>122</v>
      </c>
      <c r="B21" s="160" t="s">
        <v>75</v>
      </c>
      <c r="C21" s="160">
        <f t="shared" si="0"/>
        <v>0</v>
      </c>
      <c r="D21" s="269">
        <f t="shared" si="1"/>
        <v>0</v>
      </c>
      <c r="E21" s="160">
        <f t="shared" si="2"/>
        <v>0</v>
      </c>
      <c r="F21" s="160">
        <f t="shared" si="3"/>
        <v>0</v>
      </c>
      <c r="G21" s="160">
        <f t="shared" si="4"/>
        <v>0</v>
      </c>
      <c r="H21" s="269">
        <f t="shared" si="5"/>
        <v>0</v>
      </c>
      <c r="I21" s="160">
        <f t="shared" si="6"/>
        <v>0</v>
      </c>
      <c r="J21" s="160">
        <f t="shared" si="7"/>
        <v>0</v>
      </c>
      <c r="K21" s="160">
        <f t="shared" si="8"/>
        <v>0</v>
      </c>
      <c r="L21" s="269">
        <f t="shared" si="9"/>
        <v>0</v>
      </c>
      <c r="M21" s="160">
        <f t="shared" si="10"/>
        <v>0</v>
      </c>
      <c r="N21" s="160">
        <f t="shared" si="11"/>
        <v>0</v>
      </c>
      <c r="O21" s="160">
        <f t="shared" si="12"/>
        <v>0</v>
      </c>
      <c r="P21" s="269">
        <f t="shared" si="13"/>
        <v>0</v>
      </c>
      <c r="Q21" s="160">
        <f t="shared" si="14"/>
        <v>0</v>
      </c>
      <c r="R21" s="160">
        <f t="shared" si="15"/>
        <v>0</v>
      </c>
      <c r="S21" s="160">
        <f t="shared" si="16"/>
        <v>0</v>
      </c>
      <c r="T21" s="269">
        <f t="shared" si="17"/>
        <v>0</v>
      </c>
      <c r="U21" s="160">
        <f t="shared" si="18"/>
        <v>0</v>
      </c>
      <c r="V21" s="160">
        <f t="shared" si="19"/>
        <v>0</v>
      </c>
      <c r="W21" s="160">
        <f t="shared" si="20"/>
        <v>0</v>
      </c>
      <c r="X21" s="269">
        <f t="shared" si="21"/>
        <v>0</v>
      </c>
      <c r="Y21" s="160">
        <f t="shared" si="22"/>
        <v>0</v>
      </c>
      <c r="Z21" s="160">
        <f t="shared" si="23"/>
        <v>0</v>
      </c>
      <c r="AA21" s="160">
        <f t="shared" si="24"/>
        <v>0</v>
      </c>
      <c r="AB21" s="269">
        <f t="shared" si="25"/>
        <v>0</v>
      </c>
      <c r="AC21" s="160">
        <f t="shared" si="26"/>
        <v>0</v>
      </c>
      <c r="AD21" s="160">
        <f t="shared" si="27"/>
        <v>0</v>
      </c>
      <c r="AE21" s="160">
        <f t="shared" si="28"/>
        <v>0</v>
      </c>
      <c r="AF21" s="269">
        <f t="shared" si="29"/>
        <v>0</v>
      </c>
      <c r="AG21" s="160">
        <f t="shared" si="30"/>
        <v>0</v>
      </c>
      <c r="AH21" s="160">
        <f t="shared" si="31"/>
        <v>0</v>
      </c>
    </row>
    <row r="22" spans="1:34" ht="42">
      <c r="A22" s="5">
        <v>123</v>
      </c>
      <c r="B22" s="160" t="s">
        <v>76</v>
      </c>
      <c r="C22" s="160">
        <f t="shared" si="0"/>
        <v>0</v>
      </c>
      <c r="D22" s="269">
        <f t="shared" si="1"/>
        <v>0</v>
      </c>
      <c r="E22" s="160">
        <f t="shared" si="2"/>
        <v>0</v>
      </c>
      <c r="F22" s="160">
        <f t="shared" si="3"/>
        <v>0</v>
      </c>
      <c r="G22" s="160">
        <f t="shared" si="4"/>
        <v>0</v>
      </c>
      <c r="H22" s="269">
        <f t="shared" si="5"/>
        <v>0</v>
      </c>
      <c r="I22" s="160">
        <f t="shared" si="6"/>
        <v>0</v>
      </c>
      <c r="J22" s="160">
        <f t="shared" si="7"/>
        <v>0</v>
      </c>
      <c r="K22" s="160">
        <f t="shared" si="8"/>
        <v>0</v>
      </c>
      <c r="L22" s="269">
        <f t="shared" si="9"/>
        <v>0</v>
      </c>
      <c r="M22" s="160">
        <f t="shared" si="10"/>
        <v>0</v>
      </c>
      <c r="N22" s="160">
        <f t="shared" si="11"/>
        <v>0</v>
      </c>
      <c r="O22" s="160">
        <f t="shared" si="12"/>
        <v>0</v>
      </c>
      <c r="P22" s="269">
        <f t="shared" si="13"/>
        <v>0</v>
      </c>
      <c r="Q22" s="160">
        <f t="shared" si="14"/>
        <v>0</v>
      </c>
      <c r="R22" s="160">
        <f t="shared" si="15"/>
        <v>0</v>
      </c>
      <c r="S22" s="160">
        <f t="shared" si="16"/>
        <v>0</v>
      </c>
      <c r="T22" s="269">
        <f t="shared" si="17"/>
        <v>0</v>
      </c>
      <c r="U22" s="160">
        <f t="shared" si="18"/>
        <v>0</v>
      </c>
      <c r="V22" s="160">
        <f t="shared" si="19"/>
        <v>0</v>
      </c>
      <c r="W22" s="160">
        <f t="shared" si="20"/>
        <v>0</v>
      </c>
      <c r="X22" s="269">
        <f t="shared" si="21"/>
        <v>0</v>
      </c>
      <c r="Y22" s="160">
        <f t="shared" si="22"/>
        <v>0</v>
      </c>
      <c r="Z22" s="160">
        <f t="shared" si="23"/>
        <v>0</v>
      </c>
      <c r="AA22" s="160">
        <f t="shared" si="24"/>
        <v>0</v>
      </c>
      <c r="AB22" s="269">
        <f t="shared" si="25"/>
        <v>0</v>
      </c>
      <c r="AC22" s="160">
        <f t="shared" si="26"/>
        <v>0</v>
      </c>
      <c r="AD22" s="160">
        <f t="shared" si="27"/>
        <v>0</v>
      </c>
      <c r="AE22" s="160">
        <f t="shared" si="28"/>
        <v>0</v>
      </c>
      <c r="AF22" s="269">
        <f t="shared" si="29"/>
        <v>0</v>
      </c>
      <c r="AG22" s="160">
        <f t="shared" si="30"/>
        <v>0</v>
      </c>
      <c r="AH22" s="160">
        <f t="shared" si="31"/>
        <v>0</v>
      </c>
    </row>
    <row r="23" spans="1:34" ht="42">
      <c r="A23" s="5">
        <v>124</v>
      </c>
      <c r="B23" s="160" t="s">
        <v>135</v>
      </c>
      <c r="C23" s="160">
        <f t="shared" si="0"/>
        <v>0</v>
      </c>
      <c r="D23" s="269">
        <f t="shared" si="1"/>
        <v>0</v>
      </c>
      <c r="E23" s="160">
        <f t="shared" si="2"/>
        <v>0</v>
      </c>
      <c r="F23" s="160">
        <f t="shared" si="3"/>
        <v>0</v>
      </c>
      <c r="G23" s="160">
        <f t="shared" si="4"/>
        <v>0</v>
      </c>
      <c r="H23" s="269">
        <f t="shared" si="5"/>
        <v>0</v>
      </c>
      <c r="I23" s="160">
        <f t="shared" si="6"/>
        <v>0</v>
      </c>
      <c r="J23" s="160">
        <f t="shared" si="7"/>
        <v>0</v>
      </c>
      <c r="K23" s="160">
        <f t="shared" si="8"/>
        <v>0</v>
      </c>
      <c r="L23" s="269">
        <f t="shared" si="9"/>
        <v>0</v>
      </c>
      <c r="M23" s="160">
        <f t="shared" si="10"/>
        <v>0</v>
      </c>
      <c r="N23" s="160">
        <f t="shared" si="11"/>
        <v>0</v>
      </c>
      <c r="O23" s="160">
        <f t="shared" si="12"/>
        <v>0</v>
      </c>
      <c r="P23" s="269">
        <f t="shared" si="13"/>
        <v>0</v>
      </c>
      <c r="Q23" s="160">
        <f t="shared" si="14"/>
        <v>0</v>
      </c>
      <c r="R23" s="160">
        <f t="shared" si="15"/>
        <v>0</v>
      </c>
      <c r="S23" s="160">
        <f t="shared" si="16"/>
        <v>0</v>
      </c>
      <c r="T23" s="269">
        <f t="shared" si="17"/>
        <v>0</v>
      </c>
      <c r="U23" s="160">
        <f t="shared" si="18"/>
        <v>0</v>
      </c>
      <c r="V23" s="160">
        <f t="shared" si="19"/>
        <v>0</v>
      </c>
      <c r="W23" s="160">
        <f t="shared" si="20"/>
        <v>0</v>
      </c>
      <c r="X23" s="269">
        <f t="shared" si="21"/>
        <v>0</v>
      </c>
      <c r="Y23" s="160">
        <f t="shared" si="22"/>
        <v>0</v>
      </c>
      <c r="Z23" s="160">
        <f t="shared" si="23"/>
        <v>0</v>
      </c>
      <c r="AA23" s="160">
        <f t="shared" si="24"/>
        <v>0</v>
      </c>
      <c r="AB23" s="269">
        <f t="shared" si="25"/>
        <v>0</v>
      </c>
      <c r="AC23" s="160">
        <f t="shared" si="26"/>
        <v>0</v>
      </c>
      <c r="AD23" s="160">
        <f t="shared" si="27"/>
        <v>0</v>
      </c>
      <c r="AE23" s="160">
        <f t="shared" si="28"/>
        <v>0</v>
      </c>
      <c r="AF23" s="269">
        <f t="shared" si="29"/>
        <v>0</v>
      </c>
      <c r="AG23" s="160">
        <f t="shared" si="30"/>
        <v>0</v>
      </c>
      <c r="AH23" s="160">
        <f t="shared" si="31"/>
        <v>0</v>
      </c>
    </row>
    <row r="24" spans="1:34" ht="42">
      <c r="A24" s="5">
        <v>125</v>
      </c>
      <c r="B24" s="160" t="s">
        <v>208</v>
      </c>
      <c r="C24" s="160">
        <f t="shared" si="0"/>
        <v>0</v>
      </c>
      <c r="D24" s="269">
        <f t="shared" si="1"/>
        <v>0</v>
      </c>
      <c r="E24" s="160">
        <f t="shared" si="2"/>
        <v>0</v>
      </c>
      <c r="F24" s="160">
        <f t="shared" si="3"/>
        <v>0</v>
      </c>
      <c r="G24" s="160">
        <f t="shared" si="4"/>
        <v>0</v>
      </c>
      <c r="H24" s="269">
        <f t="shared" si="5"/>
        <v>0</v>
      </c>
      <c r="I24" s="160">
        <f t="shared" si="6"/>
        <v>0</v>
      </c>
      <c r="J24" s="160">
        <f t="shared" si="7"/>
        <v>0</v>
      </c>
      <c r="K24" s="160">
        <f t="shared" si="8"/>
        <v>0</v>
      </c>
      <c r="L24" s="269">
        <f t="shared" si="9"/>
        <v>0</v>
      </c>
      <c r="M24" s="160">
        <f t="shared" si="10"/>
        <v>0</v>
      </c>
      <c r="N24" s="160">
        <f t="shared" si="11"/>
        <v>0</v>
      </c>
      <c r="O24" s="160">
        <f t="shared" si="12"/>
        <v>0</v>
      </c>
      <c r="P24" s="269">
        <f t="shared" si="13"/>
        <v>0</v>
      </c>
      <c r="Q24" s="160">
        <f t="shared" si="14"/>
        <v>0</v>
      </c>
      <c r="R24" s="160">
        <f t="shared" si="15"/>
        <v>0</v>
      </c>
      <c r="S24" s="160">
        <f t="shared" si="16"/>
        <v>0</v>
      </c>
      <c r="T24" s="269">
        <f t="shared" si="17"/>
        <v>0</v>
      </c>
      <c r="U24" s="160">
        <f t="shared" si="18"/>
        <v>0</v>
      </c>
      <c r="V24" s="160">
        <f t="shared" si="19"/>
        <v>0</v>
      </c>
      <c r="W24" s="160">
        <f t="shared" si="20"/>
        <v>0</v>
      </c>
      <c r="X24" s="269">
        <f t="shared" si="21"/>
        <v>0</v>
      </c>
      <c r="Y24" s="160">
        <f t="shared" si="22"/>
        <v>0</v>
      </c>
      <c r="Z24" s="160">
        <f t="shared" si="23"/>
        <v>0</v>
      </c>
      <c r="AA24" s="160">
        <f t="shared" si="24"/>
        <v>0</v>
      </c>
      <c r="AB24" s="269">
        <f t="shared" si="25"/>
        <v>0</v>
      </c>
      <c r="AC24" s="160">
        <f t="shared" si="26"/>
        <v>0</v>
      </c>
      <c r="AD24" s="160">
        <f t="shared" si="27"/>
        <v>0</v>
      </c>
      <c r="AE24" s="160">
        <f t="shared" si="28"/>
        <v>0</v>
      </c>
      <c r="AF24" s="269">
        <f t="shared" si="29"/>
        <v>0</v>
      </c>
      <c r="AG24" s="160">
        <f t="shared" si="30"/>
        <v>0</v>
      </c>
      <c r="AH24" s="160">
        <f t="shared" si="31"/>
        <v>0</v>
      </c>
    </row>
    <row r="25" spans="1:34" ht="42">
      <c r="A25" s="5">
        <v>126</v>
      </c>
      <c r="B25" s="160" t="s">
        <v>136</v>
      </c>
      <c r="C25" s="160">
        <f t="shared" si="0"/>
        <v>0</v>
      </c>
      <c r="D25" s="269">
        <f t="shared" si="1"/>
        <v>0</v>
      </c>
      <c r="E25" s="160">
        <f t="shared" si="2"/>
        <v>0</v>
      </c>
      <c r="F25" s="160">
        <f t="shared" si="3"/>
        <v>0</v>
      </c>
      <c r="G25" s="160">
        <f t="shared" si="4"/>
        <v>0</v>
      </c>
      <c r="H25" s="269">
        <f t="shared" si="5"/>
        <v>0</v>
      </c>
      <c r="I25" s="160">
        <f t="shared" si="6"/>
        <v>0</v>
      </c>
      <c r="J25" s="160">
        <f t="shared" si="7"/>
        <v>0</v>
      </c>
      <c r="K25" s="160">
        <f t="shared" si="8"/>
        <v>0</v>
      </c>
      <c r="L25" s="269">
        <f t="shared" si="9"/>
        <v>0</v>
      </c>
      <c r="M25" s="160">
        <f t="shared" si="10"/>
        <v>0</v>
      </c>
      <c r="N25" s="160">
        <f t="shared" si="11"/>
        <v>0</v>
      </c>
      <c r="O25" s="160">
        <f t="shared" si="12"/>
        <v>0</v>
      </c>
      <c r="P25" s="269">
        <f t="shared" si="13"/>
        <v>0</v>
      </c>
      <c r="Q25" s="160">
        <f t="shared" si="14"/>
        <v>0</v>
      </c>
      <c r="R25" s="160">
        <f t="shared" si="15"/>
        <v>0</v>
      </c>
      <c r="S25" s="160">
        <f t="shared" si="16"/>
        <v>0</v>
      </c>
      <c r="T25" s="269">
        <f t="shared" si="17"/>
        <v>0</v>
      </c>
      <c r="U25" s="160">
        <f t="shared" si="18"/>
        <v>0</v>
      </c>
      <c r="V25" s="160">
        <f t="shared" si="19"/>
        <v>0</v>
      </c>
      <c r="W25" s="160">
        <f t="shared" si="20"/>
        <v>0</v>
      </c>
      <c r="X25" s="269">
        <f t="shared" si="21"/>
        <v>0</v>
      </c>
      <c r="Y25" s="160">
        <f t="shared" si="22"/>
        <v>0</v>
      </c>
      <c r="Z25" s="160">
        <f t="shared" si="23"/>
        <v>0</v>
      </c>
      <c r="AA25" s="160">
        <f t="shared" si="24"/>
        <v>0</v>
      </c>
      <c r="AB25" s="269">
        <f t="shared" si="25"/>
        <v>0</v>
      </c>
      <c r="AC25" s="160">
        <f t="shared" si="26"/>
        <v>0</v>
      </c>
      <c r="AD25" s="160">
        <f t="shared" si="27"/>
        <v>0</v>
      </c>
      <c r="AE25" s="160">
        <f t="shared" si="28"/>
        <v>0</v>
      </c>
      <c r="AF25" s="269">
        <f t="shared" si="29"/>
        <v>0</v>
      </c>
      <c r="AG25" s="160">
        <f t="shared" si="30"/>
        <v>0</v>
      </c>
      <c r="AH25" s="160">
        <f t="shared" si="31"/>
        <v>0</v>
      </c>
    </row>
    <row r="26" spans="1:34" ht="42">
      <c r="A26" s="5">
        <v>127</v>
      </c>
      <c r="B26" s="160" t="s">
        <v>77</v>
      </c>
      <c r="C26" s="160">
        <f t="shared" si="0"/>
        <v>0</v>
      </c>
      <c r="D26" s="269">
        <f t="shared" si="1"/>
        <v>0</v>
      </c>
      <c r="E26" s="160">
        <f t="shared" si="2"/>
        <v>0</v>
      </c>
      <c r="F26" s="160">
        <f t="shared" si="3"/>
        <v>0</v>
      </c>
      <c r="G26" s="160">
        <f t="shared" si="4"/>
        <v>0</v>
      </c>
      <c r="H26" s="269">
        <f t="shared" si="5"/>
        <v>0</v>
      </c>
      <c r="I26" s="160">
        <f t="shared" si="6"/>
        <v>0</v>
      </c>
      <c r="J26" s="160">
        <f t="shared" si="7"/>
        <v>0</v>
      </c>
      <c r="K26" s="160">
        <f t="shared" si="8"/>
        <v>0</v>
      </c>
      <c r="L26" s="269">
        <f t="shared" si="9"/>
        <v>0</v>
      </c>
      <c r="M26" s="160">
        <f t="shared" si="10"/>
        <v>0</v>
      </c>
      <c r="N26" s="160">
        <f t="shared" si="11"/>
        <v>0</v>
      </c>
      <c r="O26" s="160">
        <f t="shared" si="12"/>
        <v>0</v>
      </c>
      <c r="P26" s="269">
        <f t="shared" si="13"/>
        <v>0</v>
      </c>
      <c r="Q26" s="160">
        <f t="shared" si="14"/>
        <v>0</v>
      </c>
      <c r="R26" s="160">
        <f t="shared" si="15"/>
        <v>0</v>
      </c>
      <c r="S26" s="160">
        <f t="shared" si="16"/>
        <v>0</v>
      </c>
      <c r="T26" s="269">
        <f t="shared" si="17"/>
        <v>0</v>
      </c>
      <c r="U26" s="160">
        <f t="shared" si="18"/>
        <v>0</v>
      </c>
      <c r="V26" s="160">
        <f t="shared" si="19"/>
        <v>0</v>
      </c>
      <c r="W26" s="160">
        <f t="shared" si="20"/>
        <v>0</v>
      </c>
      <c r="X26" s="269">
        <f t="shared" si="21"/>
        <v>0</v>
      </c>
      <c r="Y26" s="160">
        <f t="shared" si="22"/>
        <v>0</v>
      </c>
      <c r="Z26" s="160">
        <f t="shared" si="23"/>
        <v>0</v>
      </c>
      <c r="AA26" s="160">
        <f t="shared" si="24"/>
        <v>0</v>
      </c>
      <c r="AB26" s="269">
        <f t="shared" si="25"/>
        <v>0</v>
      </c>
      <c r="AC26" s="160">
        <f t="shared" si="26"/>
        <v>0</v>
      </c>
      <c r="AD26" s="160">
        <f t="shared" si="27"/>
        <v>0</v>
      </c>
      <c r="AE26" s="160">
        <f t="shared" si="28"/>
        <v>0</v>
      </c>
      <c r="AF26" s="269">
        <f t="shared" si="29"/>
        <v>0</v>
      </c>
      <c r="AG26" s="160">
        <f t="shared" si="30"/>
        <v>0</v>
      </c>
      <c r="AH26" s="160">
        <f t="shared" si="31"/>
        <v>0</v>
      </c>
    </row>
    <row r="27" spans="1:34" ht="42">
      <c r="A27" s="5">
        <v>128</v>
      </c>
      <c r="B27" s="160" t="s">
        <v>78</v>
      </c>
      <c r="C27" s="160">
        <f t="shared" si="0"/>
        <v>1</v>
      </c>
      <c r="D27" s="269">
        <f t="shared" si="1"/>
        <v>0</v>
      </c>
      <c r="E27" s="160">
        <f t="shared" si="2"/>
        <v>0</v>
      </c>
      <c r="F27" s="160">
        <f t="shared" si="3"/>
        <v>0</v>
      </c>
      <c r="G27" s="160">
        <f t="shared" si="4"/>
        <v>0</v>
      </c>
      <c r="H27" s="269">
        <f t="shared" si="5"/>
        <v>0</v>
      </c>
      <c r="I27" s="160">
        <f t="shared" si="6"/>
        <v>0</v>
      </c>
      <c r="J27" s="160">
        <f t="shared" si="7"/>
        <v>0</v>
      </c>
      <c r="K27" s="160">
        <f t="shared" si="8"/>
        <v>1</v>
      </c>
      <c r="L27" s="269">
        <f t="shared" si="9"/>
        <v>0</v>
      </c>
      <c r="M27" s="160">
        <f t="shared" si="10"/>
        <v>0</v>
      </c>
      <c r="N27" s="160">
        <f t="shared" si="11"/>
        <v>0</v>
      </c>
      <c r="O27" s="160">
        <f t="shared" si="12"/>
        <v>0</v>
      </c>
      <c r="P27" s="269">
        <f t="shared" si="13"/>
        <v>0</v>
      </c>
      <c r="Q27" s="160">
        <f t="shared" si="14"/>
        <v>0</v>
      </c>
      <c r="R27" s="160">
        <f t="shared" si="15"/>
        <v>0</v>
      </c>
      <c r="S27" s="160">
        <f t="shared" si="16"/>
        <v>0</v>
      </c>
      <c r="T27" s="269">
        <f t="shared" si="17"/>
        <v>0</v>
      </c>
      <c r="U27" s="160">
        <f t="shared" si="18"/>
        <v>0</v>
      </c>
      <c r="V27" s="160">
        <f t="shared" si="19"/>
        <v>0</v>
      </c>
      <c r="W27" s="160">
        <f t="shared" si="20"/>
        <v>0</v>
      </c>
      <c r="X27" s="269">
        <f t="shared" si="21"/>
        <v>0</v>
      </c>
      <c r="Y27" s="160">
        <f t="shared" si="22"/>
        <v>0</v>
      </c>
      <c r="Z27" s="160">
        <f t="shared" si="23"/>
        <v>0</v>
      </c>
      <c r="AA27" s="160">
        <f t="shared" si="24"/>
        <v>0</v>
      </c>
      <c r="AB27" s="269">
        <f t="shared" si="25"/>
        <v>0</v>
      </c>
      <c r="AC27" s="160">
        <f t="shared" si="26"/>
        <v>0</v>
      </c>
      <c r="AD27" s="160">
        <f t="shared" si="27"/>
        <v>0</v>
      </c>
      <c r="AE27" s="160">
        <f t="shared" si="28"/>
        <v>0</v>
      </c>
      <c r="AF27" s="269">
        <f t="shared" si="29"/>
        <v>0</v>
      </c>
      <c r="AG27" s="160">
        <f t="shared" si="30"/>
        <v>0</v>
      </c>
      <c r="AH27" s="160">
        <f t="shared" si="31"/>
        <v>0</v>
      </c>
    </row>
    <row r="28" spans="1:34" ht="42">
      <c r="A28" s="5">
        <v>129</v>
      </c>
      <c r="B28" s="160" t="s">
        <v>79</v>
      </c>
      <c r="C28" s="160">
        <f t="shared" si="0"/>
        <v>0</v>
      </c>
      <c r="D28" s="269">
        <f t="shared" si="1"/>
        <v>0</v>
      </c>
      <c r="E28" s="160">
        <f t="shared" si="2"/>
        <v>0</v>
      </c>
      <c r="F28" s="160">
        <f t="shared" si="3"/>
        <v>0</v>
      </c>
      <c r="G28" s="160">
        <f t="shared" si="4"/>
        <v>0</v>
      </c>
      <c r="H28" s="269">
        <f t="shared" si="5"/>
        <v>0</v>
      </c>
      <c r="I28" s="160">
        <f t="shared" si="6"/>
        <v>0</v>
      </c>
      <c r="J28" s="160">
        <f t="shared" si="7"/>
        <v>0</v>
      </c>
      <c r="K28" s="160">
        <f t="shared" si="8"/>
        <v>0</v>
      </c>
      <c r="L28" s="269">
        <f t="shared" si="9"/>
        <v>0</v>
      </c>
      <c r="M28" s="160">
        <f t="shared" si="10"/>
        <v>0</v>
      </c>
      <c r="N28" s="160">
        <f t="shared" si="11"/>
        <v>0</v>
      </c>
      <c r="O28" s="160">
        <f t="shared" si="12"/>
        <v>0</v>
      </c>
      <c r="P28" s="269">
        <f t="shared" si="13"/>
        <v>0</v>
      </c>
      <c r="Q28" s="160">
        <f t="shared" si="14"/>
        <v>0</v>
      </c>
      <c r="R28" s="160">
        <f t="shared" si="15"/>
        <v>0</v>
      </c>
      <c r="S28" s="160">
        <f t="shared" si="16"/>
        <v>0</v>
      </c>
      <c r="T28" s="269">
        <f t="shared" si="17"/>
        <v>0</v>
      </c>
      <c r="U28" s="160">
        <f t="shared" si="18"/>
        <v>0</v>
      </c>
      <c r="V28" s="160">
        <f t="shared" si="19"/>
        <v>0</v>
      </c>
      <c r="W28" s="160">
        <f t="shared" si="20"/>
        <v>0</v>
      </c>
      <c r="X28" s="269">
        <f t="shared" si="21"/>
        <v>0</v>
      </c>
      <c r="Y28" s="160">
        <f t="shared" si="22"/>
        <v>0</v>
      </c>
      <c r="Z28" s="160">
        <f t="shared" si="23"/>
        <v>0</v>
      </c>
      <c r="AA28" s="160">
        <f t="shared" si="24"/>
        <v>0</v>
      </c>
      <c r="AB28" s="269">
        <f t="shared" si="25"/>
        <v>0</v>
      </c>
      <c r="AC28" s="160">
        <f t="shared" si="26"/>
        <v>0</v>
      </c>
      <c r="AD28" s="160">
        <f t="shared" si="27"/>
        <v>0</v>
      </c>
      <c r="AE28" s="160">
        <f t="shared" si="28"/>
        <v>0</v>
      </c>
      <c r="AF28" s="269">
        <f t="shared" si="29"/>
        <v>0</v>
      </c>
      <c r="AG28" s="160">
        <f t="shared" si="30"/>
        <v>0</v>
      </c>
      <c r="AH28" s="160">
        <f t="shared" si="31"/>
        <v>0</v>
      </c>
    </row>
    <row r="29" spans="1:34" ht="42">
      <c r="A29" s="5">
        <v>130</v>
      </c>
      <c r="B29" s="160" t="s">
        <v>80</v>
      </c>
      <c r="C29" s="160">
        <f t="shared" si="0"/>
        <v>0</v>
      </c>
      <c r="D29" s="269">
        <f t="shared" si="1"/>
        <v>0</v>
      </c>
      <c r="E29" s="160">
        <f t="shared" si="2"/>
        <v>0</v>
      </c>
      <c r="F29" s="160">
        <f t="shared" si="3"/>
        <v>0</v>
      </c>
      <c r="G29" s="160">
        <f t="shared" si="4"/>
        <v>0</v>
      </c>
      <c r="H29" s="269">
        <f t="shared" si="5"/>
        <v>0</v>
      </c>
      <c r="I29" s="160">
        <f t="shared" si="6"/>
        <v>0</v>
      </c>
      <c r="J29" s="160">
        <f t="shared" si="7"/>
        <v>0</v>
      </c>
      <c r="K29" s="160">
        <f t="shared" si="8"/>
        <v>0</v>
      </c>
      <c r="L29" s="269">
        <f t="shared" si="9"/>
        <v>0</v>
      </c>
      <c r="M29" s="160">
        <f t="shared" si="10"/>
        <v>0</v>
      </c>
      <c r="N29" s="160">
        <f t="shared" si="11"/>
        <v>0</v>
      </c>
      <c r="O29" s="160">
        <f t="shared" si="12"/>
        <v>0</v>
      </c>
      <c r="P29" s="269">
        <f t="shared" si="13"/>
        <v>0</v>
      </c>
      <c r="Q29" s="160">
        <f t="shared" si="14"/>
        <v>0</v>
      </c>
      <c r="R29" s="160">
        <f t="shared" si="15"/>
        <v>0</v>
      </c>
      <c r="S29" s="160">
        <f t="shared" si="16"/>
        <v>0</v>
      </c>
      <c r="T29" s="269">
        <f t="shared" si="17"/>
        <v>0</v>
      </c>
      <c r="U29" s="160">
        <f t="shared" si="18"/>
        <v>0</v>
      </c>
      <c r="V29" s="160">
        <f t="shared" si="19"/>
        <v>0</v>
      </c>
      <c r="W29" s="160">
        <f t="shared" si="20"/>
        <v>0</v>
      </c>
      <c r="X29" s="269">
        <f t="shared" si="21"/>
        <v>0</v>
      </c>
      <c r="Y29" s="160">
        <f t="shared" si="22"/>
        <v>0</v>
      </c>
      <c r="Z29" s="160">
        <f t="shared" si="23"/>
        <v>0</v>
      </c>
      <c r="AA29" s="160">
        <f t="shared" si="24"/>
        <v>0</v>
      </c>
      <c r="AB29" s="269">
        <f t="shared" si="25"/>
        <v>0</v>
      </c>
      <c r="AC29" s="160">
        <f t="shared" si="26"/>
        <v>0</v>
      </c>
      <c r="AD29" s="160">
        <f t="shared" si="27"/>
        <v>0</v>
      </c>
      <c r="AE29" s="160">
        <f t="shared" si="28"/>
        <v>0</v>
      </c>
      <c r="AF29" s="269">
        <f t="shared" si="29"/>
        <v>0</v>
      </c>
      <c r="AG29" s="160">
        <f t="shared" si="30"/>
        <v>0</v>
      </c>
      <c r="AH29" s="160">
        <f t="shared" si="31"/>
        <v>0</v>
      </c>
    </row>
    <row r="30" spans="1:34" ht="42">
      <c r="A30" s="5">
        <v>131</v>
      </c>
      <c r="B30" s="160" t="s">
        <v>137</v>
      </c>
      <c r="C30" s="160">
        <f t="shared" si="0"/>
        <v>0</v>
      </c>
      <c r="D30" s="269">
        <f t="shared" si="1"/>
        <v>0</v>
      </c>
      <c r="E30" s="160">
        <f t="shared" si="2"/>
        <v>0</v>
      </c>
      <c r="F30" s="160">
        <f t="shared" si="3"/>
        <v>0</v>
      </c>
      <c r="G30" s="160">
        <f t="shared" si="4"/>
        <v>0</v>
      </c>
      <c r="H30" s="269">
        <f t="shared" si="5"/>
        <v>0</v>
      </c>
      <c r="I30" s="160">
        <f t="shared" si="6"/>
        <v>0</v>
      </c>
      <c r="J30" s="160">
        <f t="shared" si="7"/>
        <v>0</v>
      </c>
      <c r="K30" s="160">
        <f t="shared" si="8"/>
        <v>0</v>
      </c>
      <c r="L30" s="269">
        <f t="shared" si="9"/>
        <v>0</v>
      </c>
      <c r="M30" s="160">
        <f t="shared" si="10"/>
        <v>0</v>
      </c>
      <c r="N30" s="160">
        <f t="shared" si="11"/>
        <v>0</v>
      </c>
      <c r="O30" s="160">
        <f t="shared" si="12"/>
        <v>0</v>
      </c>
      <c r="P30" s="269">
        <f t="shared" si="13"/>
        <v>0</v>
      </c>
      <c r="Q30" s="160">
        <f t="shared" si="14"/>
        <v>0</v>
      </c>
      <c r="R30" s="160">
        <f t="shared" si="15"/>
        <v>0</v>
      </c>
      <c r="S30" s="160">
        <f t="shared" si="16"/>
        <v>0</v>
      </c>
      <c r="T30" s="269">
        <f t="shared" si="17"/>
        <v>0</v>
      </c>
      <c r="U30" s="160">
        <f t="shared" si="18"/>
        <v>0</v>
      </c>
      <c r="V30" s="160">
        <f t="shared" si="19"/>
        <v>0</v>
      </c>
      <c r="W30" s="160">
        <f t="shared" si="20"/>
        <v>0</v>
      </c>
      <c r="X30" s="269">
        <f t="shared" si="21"/>
        <v>0</v>
      </c>
      <c r="Y30" s="160">
        <f t="shared" si="22"/>
        <v>0</v>
      </c>
      <c r="Z30" s="160">
        <f t="shared" si="23"/>
        <v>0</v>
      </c>
      <c r="AA30" s="160">
        <f t="shared" si="24"/>
        <v>0</v>
      </c>
      <c r="AB30" s="269">
        <f t="shared" si="25"/>
        <v>0</v>
      </c>
      <c r="AC30" s="160">
        <f t="shared" si="26"/>
        <v>0</v>
      </c>
      <c r="AD30" s="160">
        <f t="shared" si="27"/>
        <v>0</v>
      </c>
      <c r="AE30" s="160">
        <f t="shared" si="28"/>
        <v>0</v>
      </c>
      <c r="AF30" s="269">
        <f t="shared" si="29"/>
        <v>0</v>
      </c>
      <c r="AG30" s="160">
        <f t="shared" si="30"/>
        <v>0</v>
      </c>
      <c r="AH30" s="160">
        <f t="shared" si="31"/>
        <v>0</v>
      </c>
    </row>
    <row r="31" spans="1:34" ht="42">
      <c r="A31" s="5">
        <v>133</v>
      </c>
      <c r="B31" s="160" t="s">
        <v>81</v>
      </c>
      <c r="C31" s="160">
        <f t="shared" si="0"/>
        <v>0</v>
      </c>
      <c r="D31" s="269">
        <f t="shared" si="1"/>
        <v>0</v>
      </c>
      <c r="E31" s="160">
        <f t="shared" si="2"/>
        <v>0</v>
      </c>
      <c r="F31" s="160">
        <f t="shared" si="3"/>
        <v>0</v>
      </c>
      <c r="G31" s="160">
        <f t="shared" si="4"/>
        <v>0</v>
      </c>
      <c r="H31" s="269">
        <f t="shared" si="5"/>
        <v>0</v>
      </c>
      <c r="I31" s="160">
        <f t="shared" si="6"/>
        <v>0</v>
      </c>
      <c r="J31" s="160">
        <f t="shared" si="7"/>
        <v>0</v>
      </c>
      <c r="K31" s="160">
        <f t="shared" si="8"/>
        <v>0</v>
      </c>
      <c r="L31" s="269">
        <f t="shared" si="9"/>
        <v>0</v>
      </c>
      <c r="M31" s="160">
        <f t="shared" si="10"/>
        <v>0</v>
      </c>
      <c r="N31" s="160">
        <f t="shared" si="11"/>
        <v>0</v>
      </c>
      <c r="O31" s="160">
        <f t="shared" si="12"/>
        <v>0</v>
      </c>
      <c r="P31" s="269">
        <f t="shared" si="13"/>
        <v>0</v>
      </c>
      <c r="Q31" s="160">
        <f t="shared" si="14"/>
        <v>0</v>
      </c>
      <c r="R31" s="160">
        <f t="shared" si="15"/>
        <v>0</v>
      </c>
      <c r="S31" s="160">
        <f t="shared" si="16"/>
        <v>0</v>
      </c>
      <c r="T31" s="269">
        <f t="shared" si="17"/>
        <v>0</v>
      </c>
      <c r="U31" s="160">
        <f t="shared" si="18"/>
        <v>0</v>
      </c>
      <c r="V31" s="160">
        <f t="shared" si="19"/>
        <v>0</v>
      </c>
      <c r="W31" s="160">
        <f t="shared" si="20"/>
        <v>0</v>
      </c>
      <c r="X31" s="269">
        <f t="shared" si="21"/>
        <v>0</v>
      </c>
      <c r="Y31" s="160">
        <f t="shared" si="22"/>
        <v>0</v>
      </c>
      <c r="Z31" s="160">
        <f t="shared" si="23"/>
        <v>0</v>
      </c>
      <c r="AA31" s="160">
        <f t="shared" si="24"/>
        <v>0</v>
      </c>
      <c r="AB31" s="269">
        <f t="shared" si="25"/>
        <v>0</v>
      </c>
      <c r="AC31" s="160">
        <f t="shared" si="26"/>
        <v>0</v>
      </c>
      <c r="AD31" s="160">
        <f t="shared" si="27"/>
        <v>0</v>
      </c>
      <c r="AE31" s="160">
        <f t="shared" si="28"/>
        <v>0</v>
      </c>
      <c r="AF31" s="269">
        <f t="shared" si="29"/>
        <v>0</v>
      </c>
      <c r="AG31" s="160">
        <f t="shared" si="30"/>
        <v>0</v>
      </c>
      <c r="AH31" s="160">
        <f t="shared" si="31"/>
        <v>0</v>
      </c>
    </row>
    <row r="32" spans="1:34" ht="42">
      <c r="A32" s="5">
        <v>134</v>
      </c>
      <c r="B32" s="160" t="s">
        <v>82</v>
      </c>
      <c r="C32" s="160">
        <f t="shared" si="0"/>
        <v>0</v>
      </c>
      <c r="D32" s="269">
        <f t="shared" si="1"/>
        <v>0</v>
      </c>
      <c r="E32" s="160">
        <f t="shared" si="2"/>
        <v>0</v>
      </c>
      <c r="F32" s="160">
        <f t="shared" si="3"/>
        <v>0</v>
      </c>
      <c r="G32" s="160">
        <f t="shared" si="4"/>
        <v>0</v>
      </c>
      <c r="H32" s="269">
        <f t="shared" si="5"/>
        <v>0</v>
      </c>
      <c r="I32" s="160">
        <f t="shared" si="6"/>
        <v>0</v>
      </c>
      <c r="J32" s="160">
        <f t="shared" si="7"/>
        <v>0</v>
      </c>
      <c r="K32" s="160">
        <f t="shared" si="8"/>
        <v>0</v>
      </c>
      <c r="L32" s="269">
        <f t="shared" si="9"/>
        <v>0</v>
      </c>
      <c r="M32" s="160">
        <f t="shared" si="10"/>
        <v>0</v>
      </c>
      <c r="N32" s="160">
        <f t="shared" si="11"/>
        <v>0</v>
      </c>
      <c r="O32" s="160">
        <f t="shared" si="12"/>
        <v>0</v>
      </c>
      <c r="P32" s="269">
        <f t="shared" si="13"/>
        <v>0</v>
      </c>
      <c r="Q32" s="160">
        <f t="shared" si="14"/>
        <v>0</v>
      </c>
      <c r="R32" s="160">
        <f t="shared" si="15"/>
        <v>0</v>
      </c>
      <c r="S32" s="160">
        <f t="shared" si="16"/>
        <v>0</v>
      </c>
      <c r="T32" s="269">
        <f t="shared" si="17"/>
        <v>0</v>
      </c>
      <c r="U32" s="160">
        <f t="shared" si="18"/>
        <v>0</v>
      </c>
      <c r="V32" s="160">
        <f t="shared" si="19"/>
        <v>0</v>
      </c>
      <c r="W32" s="160">
        <f t="shared" si="20"/>
        <v>0</v>
      </c>
      <c r="X32" s="269">
        <f t="shared" si="21"/>
        <v>0</v>
      </c>
      <c r="Y32" s="160">
        <f t="shared" si="22"/>
        <v>0</v>
      </c>
      <c r="Z32" s="160">
        <f t="shared" si="23"/>
        <v>0</v>
      </c>
      <c r="AA32" s="160">
        <f t="shared" si="24"/>
        <v>0</v>
      </c>
      <c r="AB32" s="269">
        <f t="shared" si="25"/>
        <v>0</v>
      </c>
      <c r="AC32" s="160">
        <f t="shared" si="26"/>
        <v>0</v>
      </c>
      <c r="AD32" s="160">
        <f t="shared" si="27"/>
        <v>0</v>
      </c>
      <c r="AE32" s="160">
        <f t="shared" si="28"/>
        <v>0</v>
      </c>
      <c r="AF32" s="269">
        <f t="shared" si="29"/>
        <v>0</v>
      </c>
      <c r="AG32" s="160">
        <f t="shared" si="30"/>
        <v>0</v>
      </c>
      <c r="AH32" s="160">
        <f t="shared" si="31"/>
        <v>0</v>
      </c>
    </row>
    <row r="33" spans="1:34" ht="42">
      <c r="A33" s="5">
        <v>135</v>
      </c>
      <c r="B33" s="160" t="s">
        <v>922</v>
      </c>
      <c r="C33" s="160">
        <f t="shared" si="0"/>
        <v>0</v>
      </c>
      <c r="D33" s="269">
        <f t="shared" si="1"/>
        <v>0</v>
      </c>
      <c r="E33" s="160">
        <f t="shared" si="2"/>
        <v>0</v>
      </c>
      <c r="F33" s="160">
        <f t="shared" si="3"/>
        <v>0</v>
      </c>
      <c r="G33" s="160">
        <f t="shared" si="4"/>
        <v>0</v>
      </c>
      <c r="H33" s="269">
        <f t="shared" si="5"/>
        <v>0</v>
      </c>
      <c r="I33" s="160">
        <f t="shared" si="6"/>
        <v>0</v>
      </c>
      <c r="J33" s="160">
        <f t="shared" si="7"/>
        <v>0</v>
      </c>
      <c r="K33" s="160">
        <f t="shared" si="8"/>
        <v>0</v>
      </c>
      <c r="L33" s="269">
        <f t="shared" si="9"/>
        <v>0</v>
      </c>
      <c r="M33" s="160">
        <f t="shared" si="10"/>
        <v>0</v>
      </c>
      <c r="N33" s="160">
        <f t="shared" si="11"/>
        <v>0</v>
      </c>
      <c r="O33" s="160">
        <f t="shared" si="12"/>
        <v>0</v>
      </c>
      <c r="P33" s="269">
        <f t="shared" si="13"/>
        <v>0</v>
      </c>
      <c r="Q33" s="160">
        <f t="shared" si="14"/>
        <v>0</v>
      </c>
      <c r="R33" s="160">
        <f t="shared" si="15"/>
        <v>0</v>
      </c>
      <c r="S33" s="160">
        <f t="shared" si="16"/>
        <v>0</v>
      </c>
      <c r="T33" s="269">
        <f t="shared" si="17"/>
        <v>0</v>
      </c>
      <c r="U33" s="160">
        <f t="shared" si="18"/>
        <v>0</v>
      </c>
      <c r="V33" s="160">
        <f t="shared" si="19"/>
        <v>0</v>
      </c>
      <c r="W33" s="160">
        <f t="shared" si="20"/>
        <v>0</v>
      </c>
      <c r="X33" s="269">
        <f t="shared" si="21"/>
        <v>0</v>
      </c>
      <c r="Y33" s="160">
        <f t="shared" si="22"/>
        <v>0</v>
      </c>
      <c r="Z33" s="160">
        <f t="shared" si="23"/>
        <v>0</v>
      </c>
      <c r="AA33" s="160">
        <f t="shared" si="24"/>
        <v>0</v>
      </c>
      <c r="AB33" s="269">
        <f t="shared" si="25"/>
        <v>0</v>
      </c>
      <c r="AC33" s="160">
        <f t="shared" si="26"/>
        <v>0</v>
      </c>
      <c r="AD33" s="160">
        <f t="shared" si="27"/>
        <v>0</v>
      </c>
      <c r="AE33" s="160">
        <f t="shared" si="28"/>
        <v>0</v>
      </c>
      <c r="AF33" s="269">
        <f t="shared" si="29"/>
        <v>0</v>
      </c>
      <c r="AG33" s="160">
        <f t="shared" si="30"/>
        <v>0</v>
      </c>
      <c r="AH33" s="160">
        <f t="shared" si="31"/>
        <v>0</v>
      </c>
    </row>
    <row r="34" spans="1:34" ht="42">
      <c r="A34" s="5">
        <v>136</v>
      </c>
      <c r="B34" s="160" t="s">
        <v>138</v>
      </c>
      <c r="C34" s="160">
        <f t="shared" si="0"/>
        <v>0</v>
      </c>
      <c r="D34" s="269">
        <f t="shared" si="1"/>
        <v>0</v>
      </c>
      <c r="E34" s="160">
        <f t="shared" si="2"/>
        <v>0</v>
      </c>
      <c r="F34" s="160">
        <f t="shared" si="3"/>
        <v>0</v>
      </c>
      <c r="G34" s="160">
        <f t="shared" si="4"/>
        <v>0</v>
      </c>
      <c r="H34" s="269">
        <f t="shared" si="5"/>
        <v>0</v>
      </c>
      <c r="I34" s="160">
        <f t="shared" si="6"/>
        <v>0</v>
      </c>
      <c r="J34" s="160">
        <f t="shared" si="7"/>
        <v>0</v>
      </c>
      <c r="K34" s="160">
        <f t="shared" si="8"/>
        <v>0</v>
      </c>
      <c r="L34" s="269">
        <f t="shared" si="9"/>
        <v>0</v>
      </c>
      <c r="M34" s="160">
        <f t="shared" si="10"/>
        <v>0</v>
      </c>
      <c r="N34" s="160">
        <f t="shared" si="11"/>
        <v>0</v>
      </c>
      <c r="O34" s="160">
        <f t="shared" si="12"/>
        <v>0</v>
      </c>
      <c r="P34" s="269">
        <f t="shared" si="13"/>
        <v>0</v>
      </c>
      <c r="Q34" s="160">
        <f t="shared" si="14"/>
        <v>0</v>
      </c>
      <c r="R34" s="160">
        <f t="shared" si="15"/>
        <v>0</v>
      </c>
      <c r="S34" s="160">
        <f t="shared" si="16"/>
        <v>0</v>
      </c>
      <c r="T34" s="269">
        <f t="shared" si="17"/>
        <v>0</v>
      </c>
      <c r="U34" s="160">
        <f t="shared" si="18"/>
        <v>0</v>
      </c>
      <c r="V34" s="160">
        <f t="shared" si="19"/>
        <v>0</v>
      </c>
      <c r="W34" s="160">
        <f t="shared" si="20"/>
        <v>0</v>
      </c>
      <c r="X34" s="269">
        <f t="shared" si="21"/>
        <v>0</v>
      </c>
      <c r="Y34" s="160">
        <f t="shared" si="22"/>
        <v>0</v>
      </c>
      <c r="Z34" s="160">
        <f t="shared" si="23"/>
        <v>0</v>
      </c>
      <c r="AA34" s="160">
        <f t="shared" si="24"/>
        <v>0</v>
      </c>
      <c r="AB34" s="269">
        <f t="shared" si="25"/>
        <v>0</v>
      </c>
      <c r="AC34" s="160">
        <f t="shared" si="26"/>
        <v>0</v>
      </c>
      <c r="AD34" s="160">
        <f t="shared" si="27"/>
        <v>0</v>
      </c>
      <c r="AE34" s="160">
        <f t="shared" si="28"/>
        <v>0</v>
      </c>
      <c r="AF34" s="269">
        <f t="shared" si="29"/>
        <v>0</v>
      </c>
      <c r="AG34" s="160">
        <f t="shared" si="30"/>
        <v>0</v>
      </c>
      <c r="AH34" s="160">
        <f t="shared" si="31"/>
        <v>0</v>
      </c>
    </row>
    <row r="35" spans="1:34" ht="42">
      <c r="A35" s="5">
        <v>137</v>
      </c>
      <c r="B35" s="160" t="s">
        <v>209</v>
      </c>
      <c r="C35" s="160">
        <f t="shared" si="0"/>
        <v>0</v>
      </c>
      <c r="D35" s="269">
        <f t="shared" si="1"/>
        <v>0</v>
      </c>
      <c r="E35" s="160">
        <f t="shared" si="2"/>
        <v>0</v>
      </c>
      <c r="F35" s="160">
        <f t="shared" si="3"/>
        <v>0</v>
      </c>
      <c r="G35" s="160">
        <f t="shared" si="4"/>
        <v>0</v>
      </c>
      <c r="H35" s="269">
        <f t="shared" si="5"/>
        <v>0</v>
      </c>
      <c r="I35" s="160">
        <f t="shared" si="6"/>
        <v>0</v>
      </c>
      <c r="J35" s="160">
        <f t="shared" si="7"/>
        <v>0</v>
      </c>
      <c r="K35" s="160">
        <f t="shared" si="8"/>
        <v>0</v>
      </c>
      <c r="L35" s="269">
        <f t="shared" si="9"/>
        <v>0</v>
      </c>
      <c r="M35" s="160">
        <f t="shared" si="10"/>
        <v>0</v>
      </c>
      <c r="N35" s="160">
        <f t="shared" si="11"/>
        <v>0</v>
      </c>
      <c r="O35" s="160">
        <f t="shared" si="12"/>
        <v>0</v>
      </c>
      <c r="P35" s="269">
        <f t="shared" si="13"/>
        <v>0</v>
      </c>
      <c r="Q35" s="160">
        <f t="shared" si="14"/>
        <v>0</v>
      </c>
      <c r="R35" s="160">
        <f t="shared" si="15"/>
        <v>0</v>
      </c>
      <c r="S35" s="160">
        <f t="shared" si="16"/>
        <v>0</v>
      </c>
      <c r="T35" s="269">
        <f t="shared" si="17"/>
        <v>0</v>
      </c>
      <c r="U35" s="160">
        <f t="shared" si="18"/>
        <v>0</v>
      </c>
      <c r="V35" s="160">
        <f t="shared" si="19"/>
        <v>0</v>
      </c>
      <c r="W35" s="160">
        <f t="shared" si="20"/>
        <v>0</v>
      </c>
      <c r="X35" s="269">
        <f t="shared" si="21"/>
        <v>0</v>
      </c>
      <c r="Y35" s="160">
        <f t="shared" si="22"/>
        <v>0</v>
      </c>
      <c r="Z35" s="160">
        <f t="shared" si="23"/>
        <v>0</v>
      </c>
      <c r="AA35" s="160">
        <f t="shared" si="24"/>
        <v>0</v>
      </c>
      <c r="AB35" s="269">
        <f t="shared" si="25"/>
        <v>0</v>
      </c>
      <c r="AC35" s="160">
        <f t="shared" si="26"/>
        <v>0</v>
      </c>
      <c r="AD35" s="160">
        <f t="shared" si="27"/>
        <v>0</v>
      </c>
      <c r="AE35" s="160">
        <f t="shared" si="28"/>
        <v>0</v>
      </c>
      <c r="AF35" s="269">
        <f t="shared" si="29"/>
        <v>0</v>
      </c>
      <c r="AG35" s="160">
        <f t="shared" si="30"/>
        <v>0</v>
      </c>
      <c r="AH35" s="160">
        <f t="shared" si="31"/>
        <v>0</v>
      </c>
    </row>
    <row r="36" spans="1:34" ht="21">
      <c r="A36" s="5">
        <v>138</v>
      </c>
      <c r="B36" s="160" t="s">
        <v>83</v>
      </c>
      <c r="C36" s="160">
        <f t="shared" si="0"/>
        <v>0</v>
      </c>
      <c r="D36" s="269">
        <f t="shared" si="1"/>
        <v>0</v>
      </c>
      <c r="E36" s="160">
        <f t="shared" si="2"/>
        <v>0</v>
      </c>
      <c r="F36" s="160">
        <f t="shared" si="3"/>
        <v>0</v>
      </c>
      <c r="G36" s="160">
        <f t="shared" si="4"/>
        <v>0</v>
      </c>
      <c r="H36" s="269">
        <f t="shared" si="5"/>
        <v>0</v>
      </c>
      <c r="I36" s="160">
        <f t="shared" si="6"/>
        <v>0</v>
      </c>
      <c r="J36" s="160">
        <f t="shared" si="7"/>
        <v>0</v>
      </c>
      <c r="K36" s="160">
        <f t="shared" si="8"/>
        <v>0</v>
      </c>
      <c r="L36" s="269">
        <f t="shared" si="9"/>
        <v>0</v>
      </c>
      <c r="M36" s="160">
        <f t="shared" si="10"/>
        <v>0</v>
      </c>
      <c r="N36" s="160">
        <f t="shared" si="11"/>
        <v>0</v>
      </c>
      <c r="O36" s="160">
        <f t="shared" si="12"/>
        <v>0</v>
      </c>
      <c r="P36" s="269">
        <f t="shared" si="13"/>
        <v>0</v>
      </c>
      <c r="Q36" s="160">
        <f t="shared" si="14"/>
        <v>0</v>
      </c>
      <c r="R36" s="160">
        <f t="shared" si="15"/>
        <v>0</v>
      </c>
      <c r="S36" s="160">
        <f t="shared" si="16"/>
        <v>0</v>
      </c>
      <c r="T36" s="269">
        <f t="shared" si="17"/>
        <v>0</v>
      </c>
      <c r="U36" s="160">
        <f t="shared" si="18"/>
        <v>0</v>
      </c>
      <c r="V36" s="160">
        <f t="shared" si="19"/>
        <v>0</v>
      </c>
      <c r="W36" s="160">
        <f t="shared" si="20"/>
        <v>0</v>
      </c>
      <c r="X36" s="269">
        <f t="shared" si="21"/>
        <v>0</v>
      </c>
      <c r="Y36" s="160">
        <f t="shared" si="22"/>
        <v>0</v>
      </c>
      <c r="Z36" s="160">
        <f t="shared" si="23"/>
        <v>0</v>
      </c>
      <c r="AA36" s="160">
        <f t="shared" si="24"/>
        <v>0</v>
      </c>
      <c r="AB36" s="269">
        <f t="shared" si="25"/>
        <v>0</v>
      </c>
      <c r="AC36" s="160">
        <f t="shared" si="26"/>
        <v>0</v>
      </c>
      <c r="AD36" s="160">
        <f t="shared" si="27"/>
        <v>0</v>
      </c>
      <c r="AE36" s="160">
        <f t="shared" si="28"/>
        <v>0</v>
      </c>
      <c r="AF36" s="269">
        <f t="shared" si="29"/>
        <v>0</v>
      </c>
      <c r="AG36" s="160">
        <f t="shared" si="30"/>
        <v>0</v>
      </c>
      <c r="AH36" s="160">
        <f t="shared" si="31"/>
        <v>0</v>
      </c>
    </row>
    <row r="37" spans="1:34" ht="42">
      <c r="A37" s="5">
        <v>139</v>
      </c>
      <c r="B37" s="160" t="s">
        <v>210</v>
      </c>
      <c r="C37" s="160">
        <f t="shared" si="0"/>
        <v>0</v>
      </c>
      <c r="D37" s="269">
        <f t="shared" si="1"/>
        <v>0</v>
      </c>
      <c r="E37" s="160">
        <f t="shared" si="2"/>
        <v>0</v>
      </c>
      <c r="F37" s="160">
        <f t="shared" si="3"/>
        <v>0</v>
      </c>
      <c r="G37" s="160">
        <f t="shared" si="4"/>
        <v>0</v>
      </c>
      <c r="H37" s="269">
        <f t="shared" si="5"/>
        <v>0</v>
      </c>
      <c r="I37" s="160">
        <f t="shared" si="6"/>
        <v>0</v>
      </c>
      <c r="J37" s="160">
        <f t="shared" si="7"/>
        <v>0</v>
      </c>
      <c r="K37" s="160">
        <f t="shared" si="8"/>
        <v>0</v>
      </c>
      <c r="L37" s="269">
        <f t="shared" si="9"/>
        <v>0</v>
      </c>
      <c r="M37" s="160">
        <f t="shared" si="10"/>
        <v>0</v>
      </c>
      <c r="N37" s="160">
        <f t="shared" si="11"/>
        <v>0</v>
      </c>
      <c r="O37" s="160">
        <f t="shared" si="12"/>
        <v>0</v>
      </c>
      <c r="P37" s="269">
        <f t="shared" si="13"/>
        <v>0</v>
      </c>
      <c r="Q37" s="160">
        <f t="shared" si="14"/>
        <v>0</v>
      </c>
      <c r="R37" s="160">
        <f t="shared" si="15"/>
        <v>0</v>
      </c>
      <c r="S37" s="160">
        <f t="shared" si="16"/>
        <v>0</v>
      </c>
      <c r="T37" s="269">
        <f t="shared" si="17"/>
        <v>0</v>
      </c>
      <c r="U37" s="160">
        <f t="shared" si="18"/>
        <v>0</v>
      </c>
      <c r="V37" s="160">
        <f t="shared" si="19"/>
        <v>0</v>
      </c>
      <c r="W37" s="160">
        <f t="shared" si="20"/>
        <v>0</v>
      </c>
      <c r="X37" s="269">
        <f t="shared" si="21"/>
        <v>0</v>
      </c>
      <c r="Y37" s="160">
        <f t="shared" si="22"/>
        <v>0</v>
      </c>
      <c r="Z37" s="160">
        <f t="shared" si="23"/>
        <v>0</v>
      </c>
      <c r="AA37" s="160">
        <f t="shared" si="24"/>
        <v>0</v>
      </c>
      <c r="AB37" s="269">
        <f t="shared" si="25"/>
        <v>0</v>
      </c>
      <c r="AC37" s="160">
        <f t="shared" si="26"/>
        <v>0</v>
      </c>
      <c r="AD37" s="160">
        <f t="shared" si="27"/>
        <v>0</v>
      </c>
      <c r="AE37" s="160">
        <f t="shared" si="28"/>
        <v>0</v>
      </c>
      <c r="AF37" s="269">
        <f t="shared" si="29"/>
        <v>0</v>
      </c>
      <c r="AG37" s="160">
        <f t="shared" si="30"/>
        <v>0</v>
      </c>
      <c r="AH37" s="160">
        <f t="shared" si="31"/>
        <v>0</v>
      </c>
    </row>
    <row r="38" spans="1:34" ht="42">
      <c r="A38" s="5">
        <v>140</v>
      </c>
      <c r="B38" s="160" t="s">
        <v>84</v>
      </c>
      <c r="C38" s="160">
        <f t="shared" si="0"/>
        <v>0</v>
      </c>
      <c r="D38" s="269">
        <f t="shared" si="1"/>
        <v>0</v>
      </c>
      <c r="E38" s="160">
        <f t="shared" si="2"/>
        <v>0</v>
      </c>
      <c r="F38" s="160">
        <f t="shared" si="3"/>
        <v>0</v>
      </c>
      <c r="G38" s="160">
        <f t="shared" si="4"/>
        <v>0</v>
      </c>
      <c r="H38" s="269">
        <f t="shared" si="5"/>
        <v>0</v>
      </c>
      <c r="I38" s="160">
        <f t="shared" si="6"/>
        <v>0</v>
      </c>
      <c r="J38" s="160">
        <f t="shared" si="7"/>
        <v>0</v>
      </c>
      <c r="K38" s="160">
        <f t="shared" si="8"/>
        <v>0</v>
      </c>
      <c r="L38" s="269">
        <f t="shared" si="9"/>
        <v>0</v>
      </c>
      <c r="M38" s="160">
        <f t="shared" si="10"/>
        <v>0</v>
      </c>
      <c r="N38" s="160">
        <f t="shared" si="11"/>
        <v>0</v>
      </c>
      <c r="O38" s="160">
        <f t="shared" si="12"/>
        <v>0</v>
      </c>
      <c r="P38" s="269">
        <f t="shared" si="13"/>
        <v>0</v>
      </c>
      <c r="Q38" s="160">
        <f t="shared" si="14"/>
        <v>0</v>
      </c>
      <c r="R38" s="160">
        <f t="shared" si="15"/>
        <v>0</v>
      </c>
      <c r="S38" s="160">
        <f t="shared" si="16"/>
        <v>0</v>
      </c>
      <c r="T38" s="269">
        <f t="shared" si="17"/>
        <v>0</v>
      </c>
      <c r="U38" s="160">
        <f t="shared" si="18"/>
        <v>0</v>
      </c>
      <c r="V38" s="160">
        <f t="shared" si="19"/>
        <v>0</v>
      </c>
      <c r="W38" s="160">
        <f t="shared" si="20"/>
        <v>0</v>
      </c>
      <c r="X38" s="269">
        <f t="shared" si="21"/>
        <v>0</v>
      </c>
      <c r="Y38" s="160">
        <f t="shared" si="22"/>
        <v>0</v>
      </c>
      <c r="Z38" s="160">
        <f t="shared" si="23"/>
        <v>0</v>
      </c>
      <c r="AA38" s="160">
        <f t="shared" si="24"/>
        <v>0</v>
      </c>
      <c r="AB38" s="269">
        <f t="shared" si="25"/>
        <v>0</v>
      </c>
      <c r="AC38" s="160">
        <f t="shared" si="26"/>
        <v>0</v>
      </c>
      <c r="AD38" s="160">
        <f t="shared" si="27"/>
        <v>0</v>
      </c>
      <c r="AE38" s="160">
        <f t="shared" si="28"/>
        <v>0</v>
      </c>
      <c r="AF38" s="269">
        <f t="shared" si="29"/>
        <v>0</v>
      </c>
      <c r="AG38" s="160">
        <f t="shared" si="30"/>
        <v>0</v>
      </c>
      <c r="AH38" s="160">
        <f t="shared" si="31"/>
        <v>0</v>
      </c>
    </row>
    <row r="39" spans="1:34" ht="42">
      <c r="A39" s="5">
        <v>141</v>
      </c>
      <c r="B39" s="160" t="s">
        <v>211</v>
      </c>
      <c r="C39" s="160">
        <f t="shared" si="0"/>
        <v>0</v>
      </c>
      <c r="D39" s="269">
        <f t="shared" si="1"/>
        <v>0</v>
      </c>
      <c r="E39" s="160">
        <f t="shared" si="2"/>
        <v>0</v>
      </c>
      <c r="F39" s="160">
        <f t="shared" si="3"/>
        <v>0</v>
      </c>
      <c r="G39" s="160">
        <f t="shared" si="4"/>
        <v>0</v>
      </c>
      <c r="H39" s="269">
        <f t="shared" si="5"/>
        <v>0</v>
      </c>
      <c r="I39" s="160">
        <f t="shared" si="6"/>
        <v>0</v>
      </c>
      <c r="J39" s="160">
        <f t="shared" si="7"/>
        <v>0</v>
      </c>
      <c r="K39" s="160">
        <f t="shared" si="8"/>
        <v>0</v>
      </c>
      <c r="L39" s="269">
        <f t="shared" si="9"/>
        <v>0</v>
      </c>
      <c r="M39" s="160">
        <f t="shared" si="10"/>
        <v>0</v>
      </c>
      <c r="N39" s="160">
        <f t="shared" si="11"/>
        <v>0</v>
      </c>
      <c r="O39" s="160">
        <f t="shared" si="12"/>
        <v>0</v>
      </c>
      <c r="P39" s="269">
        <f t="shared" si="13"/>
        <v>0</v>
      </c>
      <c r="Q39" s="160">
        <f t="shared" si="14"/>
        <v>0</v>
      </c>
      <c r="R39" s="160">
        <f t="shared" si="15"/>
        <v>0</v>
      </c>
      <c r="S39" s="160">
        <f t="shared" si="16"/>
        <v>0</v>
      </c>
      <c r="T39" s="269">
        <f t="shared" si="17"/>
        <v>0</v>
      </c>
      <c r="U39" s="160">
        <f t="shared" si="18"/>
        <v>0</v>
      </c>
      <c r="V39" s="160">
        <f t="shared" si="19"/>
        <v>0</v>
      </c>
      <c r="W39" s="160">
        <f t="shared" si="20"/>
        <v>0</v>
      </c>
      <c r="X39" s="269">
        <f t="shared" si="21"/>
        <v>0</v>
      </c>
      <c r="Y39" s="160">
        <f t="shared" si="22"/>
        <v>0</v>
      </c>
      <c r="Z39" s="160">
        <f t="shared" si="23"/>
        <v>0</v>
      </c>
      <c r="AA39" s="160">
        <f t="shared" si="24"/>
        <v>0</v>
      </c>
      <c r="AB39" s="269">
        <f t="shared" si="25"/>
        <v>0</v>
      </c>
      <c r="AC39" s="160">
        <f t="shared" si="26"/>
        <v>0</v>
      </c>
      <c r="AD39" s="160">
        <f t="shared" si="27"/>
        <v>0</v>
      </c>
      <c r="AE39" s="160">
        <f t="shared" si="28"/>
        <v>0</v>
      </c>
      <c r="AF39" s="269">
        <f t="shared" si="29"/>
        <v>0</v>
      </c>
      <c r="AG39" s="160">
        <f t="shared" si="30"/>
        <v>0</v>
      </c>
      <c r="AH39" s="160">
        <f t="shared" si="31"/>
        <v>0</v>
      </c>
    </row>
    <row r="40" spans="1:34" ht="21">
      <c r="A40" s="5">
        <v>142</v>
      </c>
      <c r="B40" s="160" t="s">
        <v>85</v>
      </c>
      <c r="C40" s="160">
        <f t="shared" si="0"/>
        <v>0</v>
      </c>
      <c r="D40" s="269">
        <f t="shared" si="1"/>
        <v>0</v>
      </c>
      <c r="E40" s="160">
        <f t="shared" si="2"/>
        <v>0</v>
      </c>
      <c r="F40" s="160">
        <f t="shared" si="3"/>
        <v>0</v>
      </c>
      <c r="G40" s="160">
        <f t="shared" si="4"/>
        <v>0</v>
      </c>
      <c r="H40" s="269">
        <f t="shared" si="5"/>
        <v>0</v>
      </c>
      <c r="I40" s="160">
        <f t="shared" si="6"/>
        <v>0</v>
      </c>
      <c r="J40" s="160">
        <f t="shared" si="7"/>
        <v>0</v>
      </c>
      <c r="K40" s="160">
        <f t="shared" si="8"/>
        <v>0</v>
      </c>
      <c r="L40" s="269">
        <f t="shared" si="9"/>
        <v>0</v>
      </c>
      <c r="M40" s="160">
        <f t="shared" si="10"/>
        <v>0</v>
      </c>
      <c r="N40" s="160">
        <f t="shared" si="11"/>
        <v>0</v>
      </c>
      <c r="O40" s="160">
        <f t="shared" si="12"/>
        <v>0</v>
      </c>
      <c r="P40" s="269">
        <f t="shared" si="13"/>
        <v>0</v>
      </c>
      <c r="Q40" s="160">
        <f t="shared" si="14"/>
        <v>0</v>
      </c>
      <c r="R40" s="160">
        <f t="shared" si="15"/>
        <v>0</v>
      </c>
      <c r="S40" s="160">
        <f t="shared" si="16"/>
        <v>0</v>
      </c>
      <c r="T40" s="269">
        <f t="shared" si="17"/>
        <v>0</v>
      </c>
      <c r="U40" s="160">
        <f t="shared" si="18"/>
        <v>0</v>
      </c>
      <c r="V40" s="160">
        <f t="shared" si="19"/>
        <v>0</v>
      </c>
      <c r="W40" s="160">
        <f t="shared" si="20"/>
        <v>0</v>
      </c>
      <c r="X40" s="269">
        <f t="shared" si="21"/>
        <v>0</v>
      </c>
      <c r="Y40" s="160">
        <f t="shared" si="22"/>
        <v>0</v>
      </c>
      <c r="Z40" s="160">
        <f t="shared" si="23"/>
        <v>0</v>
      </c>
      <c r="AA40" s="160">
        <f t="shared" si="24"/>
        <v>0</v>
      </c>
      <c r="AB40" s="269">
        <f t="shared" si="25"/>
        <v>0</v>
      </c>
      <c r="AC40" s="160">
        <f t="shared" si="26"/>
        <v>0</v>
      </c>
      <c r="AD40" s="160">
        <f t="shared" si="27"/>
        <v>0</v>
      </c>
      <c r="AE40" s="160">
        <f t="shared" si="28"/>
        <v>0</v>
      </c>
      <c r="AF40" s="269">
        <f t="shared" si="29"/>
        <v>0</v>
      </c>
      <c r="AG40" s="160">
        <f t="shared" si="30"/>
        <v>0</v>
      </c>
      <c r="AH40" s="160">
        <f t="shared" si="31"/>
        <v>0</v>
      </c>
    </row>
    <row r="41" spans="1:34" ht="21">
      <c r="A41" s="5">
        <v>143</v>
      </c>
      <c r="B41" s="160" t="s">
        <v>86</v>
      </c>
      <c r="C41" s="160">
        <f t="shared" si="0"/>
        <v>0</v>
      </c>
      <c r="D41" s="269">
        <f t="shared" si="1"/>
        <v>0</v>
      </c>
      <c r="E41" s="160">
        <f t="shared" si="2"/>
        <v>0</v>
      </c>
      <c r="F41" s="160">
        <f t="shared" si="3"/>
        <v>0</v>
      </c>
      <c r="G41" s="160">
        <f t="shared" si="4"/>
        <v>0</v>
      </c>
      <c r="H41" s="269">
        <f t="shared" si="5"/>
        <v>0</v>
      </c>
      <c r="I41" s="160">
        <f t="shared" si="6"/>
        <v>0</v>
      </c>
      <c r="J41" s="160">
        <f t="shared" si="7"/>
        <v>0</v>
      </c>
      <c r="K41" s="160">
        <f t="shared" si="8"/>
        <v>0</v>
      </c>
      <c r="L41" s="269">
        <f t="shared" si="9"/>
        <v>0</v>
      </c>
      <c r="M41" s="160">
        <f t="shared" si="10"/>
        <v>0</v>
      </c>
      <c r="N41" s="160">
        <f t="shared" si="11"/>
        <v>0</v>
      </c>
      <c r="O41" s="160">
        <f t="shared" si="12"/>
        <v>0</v>
      </c>
      <c r="P41" s="269">
        <f t="shared" si="13"/>
        <v>0</v>
      </c>
      <c r="Q41" s="160">
        <f t="shared" si="14"/>
        <v>0</v>
      </c>
      <c r="R41" s="160">
        <f t="shared" si="15"/>
        <v>0</v>
      </c>
      <c r="S41" s="160">
        <f t="shared" si="16"/>
        <v>0</v>
      </c>
      <c r="T41" s="269">
        <f t="shared" si="17"/>
        <v>0</v>
      </c>
      <c r="U41" s="160">
        <f t="shared" si="18"/>
        <v>0</v>
      </c>
      <c r="V41" s="160">
        <f t="shared" si="19"/>
        <v>0</v>
      </c>
      <c r="W41" s="160">
        <f t="shared" si="20"/>
        <v>0</v>
      </c>
      <c r="X41" s="269">
        <f t="shared" si="21"/>
        <v>0</v>
      </c>
      <c r="Y41" s="160">
        <f t="shared" si="22"/>
        <v>0</v>
      </c>
      <c r="Z41" s="160">
        <f t="shared" si="23"/>
        <v>0</v>
      </c>
      <c r="AA41" s="160">
        <f t="shared" si="24"/>
        <v>0</v>
      </c>
      <c r="AB41" s="269">
        <f t="shared" si="25"/>
        <v>0</v>
      </c>
      <c r="AC41" s="160">
        <f t="shared" si="26"/>
        <v>0</v>
      </c>
      <c r="AD41" s="160">
        <f t="shared" si="27"/>
        <v>0</v>
      </c>
      <c r="AE41" s="160">
        <f t="shared" si="28"/>
        <v>0</v>
      </c>
      <c r="AF41" s="269">
        <f t="shared" si="29"/>
        <v>0</v>
      </c>
      <c r="AG41" s="160">
        <f t="shared" si="30"/>
        <v>0</v>
      </c>
      <c r="AH41" s="160">
        <f t="shared" si="31"/>
        <v>0</v>
      </c>
    </row>
    <row r="42" spans="1:34" ht="42">
      <c r="A42" s="5" t="s">
        <v>716</v>
      </c>
      <c r="B42" s="160" t="s">
        <v>212</v>
      </c>
      <c r="C42" s="160">
        <f t="shared" si="0"/>
        <v>0</v>
      </c>
      <c r="D42" s="269">
        <f t="shared" si="1"/>
        <v>0</v>
      </c>
      <c r="E42" s="160">
        <f t="shared" si="2"/>
        <v>0</v>
      </c>
      <c r="F42" s="160">
        <f t="shared" si="3"/>
        <v>0</v>
      </c>
      <c r="G42" s="160">
        <f t="shared" si="4"/>
        <v>0</v>
      </c>
      <c r="H42" s="269">
        <f t="shared" si="5"/>
        <v>0</v>
      </c>
      <c r="I42" s="160">
        <f t="shared" si="6"/>
        <v>0</v>
      </c>
      <c r="J42" s="160">
        <f t="shared" si="7"/>
        <v>0</v>
      </c>
      <c r="K42" s="160">
        <f t="shared" si="8"/>
        <v>0</v>
      </c>
      <c r="L42" s="269">
        <f t="shared" si="9"/>
        <v>0</v>
      </c>
      <c r="M42" s="160">
        <f t="shared" si="10"/>
        <v>0</v>
      </c>
      <c r="N42" s="160">
        <f t="shared" si="11"/>
        <v>0</v>
      </c>
      <c r="O42" s="160">
        <f t="shared" si="12"/>
        <v>0</v>
      </c>
      <c r="P42" s="269">
        <f t="shared" si="13"/>
        <v>0</v>
      </c>
      <c r="Q42" s="160">
        <f t="shared" si="14"/>
        <v>0</v>
      </c>
      <c r="R42" s="160">
        <f t="shared" si="15"/>
        <v>0</v>
      </c>
      <c r="S42" s="160">
        <f t="shared" si="16"/>
        <v>0</v>
      </c>
      <c r="T42" s="269">
        <f t="shared" si="17"/>
        <v>0</v>
      </c>
      <c r="U42" s="160">
        <f t="shared" si="18"/>
        <v>0</v>
      </c>
      <c r="V42" s="160">
        <f t="shared" si="19"/>
        <v>0</v>
      </c>
      <c r="W42" s="160">
        <f t="shared" si="20"/>
        <v>0</v>
      </c>
      <c r="X42" s="269">
        <f t="shared" si="21"/>
        <v>0</v>
      </c>
      <c r="Y42" s="160">
        <f t="shared" si="22"/>
        <v>0</v>
      </c>
      <c r="Z42" s="160">
        <f t="shared" si="23"/>
        <v>0</v>
      </c>
      <c r="AA42" s="160">
        <f t="shared" si="24"/>
        <v>0</v>
      </c>
      <c r="AB42" s="269">
        <f t="shared" si="25"/>
        <v>0</v>
      </c>
      <c r="AC42" s="160">
        <f t="shared" si="26"/>
        <v>0</v>
      </c>
      <c r="AD42" s="160">
        <f t="shared" si="27"/>
        <v>0</v>
      </c>
      <c r="AE42" s="160">
        <f t="shared" si="28"/>
        <v>0</v>
      </c>
      <c r="AF42" s="269">
        <f t="shared" si="29"/>
        <v>0</v>
      </c>
      <c r="AG42" s="160">
        <f t="shared" si="30"/>
        <v>0</v>
      </c>
      <c r="AH42" s="160">
        <f t="shared" si="31"/>
        <v>0</v>
      </c>
    </row>
    <row r="43" spans="1:34" ht="63">
      <c r="A43" s="5" t="s">
        <v>221</v>
      </c>
      <c r="B43" s="160" t="s">
        <v>213</v>
      </c>
      <c r="C43" s="160">
        <f t="shared" si="0"/>
        <v>0</v>
      </c>
      <c r="D43" s="269">
        <f t="shared" si="1"/>
        <v>0</v>
      </c>
      <c r="E43" s="160">
        <f t="shared" si="2"/>
        <v>0</v>
      </c>
      <c r="F43" s="160">
        <f t="shared" si="3"/>
        <v>0</v>
      </c>
      <c r="G43" s="160">
        <f t="shared" si="4"/>
        <v>0</v>
      </c>
      <c r="H43" s="269">
        <f t="shared" si="5"/>
        <v>0</v>
      </c>
      <c r="I43" s="160">
        <f t="shared" si="6"/>
        <v>0</v>
      </c>
      <c r="J43" s="160">
        <f t="shared" si="7"/>
        <v>0</v>
      </c>
      <c r="K43" s="160">
        <f t="shared" si="8"/>
        <v>0</v>
      </c>
      <c r="L43" s="269">
        <f t="shared" si="9"/>
        <v>0</v>
      </c>
      <c r="M43" s="160">
        <f t="shared" si="10"/>
        <v>0</v>
      </c>
      <c r="N43" s="160">
        <f t="shared" si="11"/>
        <v>0</v>
      </c>
      <c r="O43" s="160">
        <f t="shared" si="12"/>
        <v>0</v>
      </c>
      <c r="P43" s="269">
        <f t="shared" si="13"/>
        <v>0</v>
      </c>
      <c r="Q43" s="160">
        <f t="shared" si="14"/>
        <v>0</v>
      </c>
      <c r="R43" s="160">
        <f t="shared" si="15"/>
        <v>0</v>
      </c>
      <c r="S43" s="160">
        <f t="shared" si="16"/>
        <v>0</v>
      </c>
      <c r="T43" s="269">
        <f t="shared" si="17"/>
        <v>0</v>
      </c>
      <c r="U43" s="160">
        <f t="shared" si="18"/>
        <v>0</v>
      </c>
      <c r="V43" s="160">
        <f t="shared" si="19"/>
        <v>0</v>
      </c>
      <c r="W43" s="160">
        <f t="shared" si="20"/>
        <v>0</v>
      </c>
      <c r="X43" s="269">
        <f t="shared" si="21"/>
        <v>0</v>
      </c>
      <c r="Y43" s="160">
        <f t="shared" si="22"/>
        <v>0</v>
      </c>
      <c r="Z43" s="160">
        <f t="shared" si="23"/>
        <v>0</v>
      </c>
      <c r="AA43" s="160">
        <f t="shared" si="24"/>
        <v>0</v>
      </c>
      <c r="AB43" s="269">
        <f t="shared" si="25"/>
        <v>0</v>
      </c>
      <c r="AC43" s="160">
        <f t="shared" si="26"/>
        <v>0</v>
      </c>
      <c r="AD43" s="160">
        <f t="shared" si="27"/>
        <v>0</v>
      </c>
      <c r="AE43" s="160">
        <f t="shared" si="28"/>
        <v>0</v>
      </c>
      <c r="AF43" s="269">
        <f t="shared" si="29"/>
        <v>0</v>
      </c>
      <c r="AG43" s="160">
        <f t="shared" si="30"/>
        <v>0</v>
      </c>
      <c r="AH43" s="160">
        <f t="shared" si="31"/>
        <v>0</v>
      </c>
    </row>
    <row r="44" spans="1:34" ht="42">
      <c r="A44" s="5">
        <v>969</v>
      </c>
      <c r="B44" s="160" t="s">
        <v>87</v>
      </c>
      <c r="C44" s="160">
        <f t="shared" si="0"/>
        <v>0</v>
      </c>
      <c r="D44" s="269">
        <f t="shared" si="1"/>
        <v>0</v>
      </c>
      <c r="E44" s="160">
        <f t="shared" si="2"/>
        <v>0</v>
      </c>
      <c r="F44" s="160">
        <f t="shared" si="3"/>
        <v>0</v>
      </c>
      <c r="G44" s="160">
        <f t="shared" si="4"/>
        <v>0</v>
      </c>
      <c r="H44" s="269">
        <f t="shared" si="5"/>
        <v>0</v>
      </c>
      <c r="I44" s="160">
        <f t="shared" si="6"/>
        <v>0</v>
      </c>
      <c r="J44" s="160">
        <f t="shared" si="7"/>
        <v>0</v>
      </c>
      <c r="K44" s="160">
        <f t="shared" si="8"/>
        <v>0</v>
      </c>
      <c r="L44" s="269">
        <f t="shared" si="9"/>
        <v>0</v>
      </c>
      <c r="M44" s="160">
        <f t="shared" si="10"/>
        <v>0</v>
      </c>
      <c r="N44" s="160">
        <f t="shared" si="11"/>
        <v>0</v>
      </c>
      <c r="O44" s="160">
        <f t="shared" si="12"/>
        <v>0</v>
      </c>
      <c r="P44" s="269">
        <f t="shared" si="13"/>
        <v>0</v>
      </c>
      <c r="Q44" s="160">
        <f t="shared" si="14"/>
        <v>0</v>
      </c>
      <c r="R44" s="160">
        <f t="shared" si="15"/>
        <v>0</v>
      </c>
      <c r="S44" s="160">
        <f t="shared" si="16"/>
        <v>0</v>
      </c>
      <c r="T44" s="269">
        <f t="shared" si="17"/>
        <v>0</v>
      </c>
      <c r="U44" s="160">
        <f t="shared" si="18"/>
        <v>0</v>
      </c>
      <c r="V44" s="160">
        <f t="shared" si="19"/>
        <v>0</v>
      </c>
      <c r="W44" s="160">
        <f t="shared" si="20"/>
        <v>0</v>
      </c>
      <c r="X44" s="269">
        <f t="shared" si="21"/>
        <v>0</v>
      </c>
      <c r="Y44" s="160">
        <f t="shared" si="22"/>
        <v>0</v>
      </c>
      <c r="Z44" s="160">
        <f t="shared" si="23"/>
        <v>0</v>
      </c>
      <c r="AA44" s="160">
        <f t="shared" si="24"/>
        <v>0</v>
      </c>
      <c r="AB44" s="269">
        <f t="shared" si="25"/>
        <v>0</v>
      </c>
      <c r="AC44" s="160">
        <f t="shared" si="26"/>
        <v>0</v>
      </c>
      <c r="AD44" s="160">
        <f t="shared" si="27"/>
        <v>0</v>
      </c>
      <c r="AE44" s="160">
        <f t="shared" si="28"/>
        <v>0</v>
      </c>
      <c r="AF44" s="269">
        <f t="shared" si="29"/>
        <v>0</v>
      </c>
      <c r="AG44" s="160">
        <f t="shared" si="30"/>
        <v>0</v>
      </c>
      <c r="AH44" s="160">
        <f t="shared" si="31"/>
        <v>0</v>
      </c>
    </row>
    <row r="45" spans="1:34" ht="21">
      <c r="A45" s="5"/>
      <c r="B45" s="270" t="s">
        <v>935</v>
      </c>
      <c r="C45" s="160">
        <f>SUM(C2:C44)</f>
        <v>1</v>
      </c>
      <c r="D45" s="269">
        <f t="shared" ref="D45:AH45" si="32">SUM(D2:D44)</f>
        <v>0</v>
      </c>
      <c r="E45" s="160">
        <f t="shared" si="32"/>
        <v>0</v>
      </c>
      <c r="F45" s="160">
        <f t="shared" si="32"/>
        <v>0</v>
      </c>
      <c r="G45" s="160">
        <f t="shared" si="32"/>
        <v>0</v>
      </c>
      <c r="H45" s="269">
        <f t="shared" si="32"/>
        <v>0</v>
      </c>
      <c r="I45" s="160">
        <f t="shared" si="32"/>
        <v>0</v>
      </c>
      <c r="J45" s="160">
        <f t="shared" si="32"/>
        <v>0</v>
      </c>
      <c r="K45" s="160">
        <f t="shared" si="32"/>
        <v>1</v>
      </c>
      <c r="L45" s="269">
        <f t="shared" si="32"/>
        <v>0</v>
      </c>
      <c r="M45" s="160">
        <f t="shared" si="32"/>
        <v>0</v>
      </c>
      <c r="N45" s="160">
        <f t="shared" si="32"/>
        <v>0</v>
      </c>
      <c r="O45" s="160">
        <f t="shared" si="32"/>
        <v>0</v>
      </c>
      <c r="P45" s="269">
        <f t="shared" si="32"/>
        <v>0</v>
      </c>
      <c r="Q45" s="160">
        <f t="shared" si="32"/>
        <v>0</v>
      </c>
      <c r="R45" s="160">
        <f t="shared" si="32"/>
        <v>0</v>
      </c>
      <c r="S45" s="160">
        <f t="shared" si="32"/>
        <v>0</v>
      </c>
      <c r="T45" s="269">
        <f t="shared" si="32"/>
        <v>0</v>
      </c>
      <c r="U45" s="160">
        <f t="shared" si="32"/>
        <v>0</v>
      </c>
      <c r="V45" s="160">
        <f t="shared" si="32"/>
        <v>0</v>
      </c>
      <c r="W45" s="160">
        <f t="shared" si="32"/>
        <v>0</v>
      </c>
      <c r="X45" s="269">
        <f t="shared" si="32"/>
        <v>0</v>
      </c>
      <c r="Y45" s="160">
        <f t="shared" si="32"/>
        <v>0</v>
      </c>
      <c r="Z45" s="160">
        <f t="shared" si="32"/>
        <v>0</v>
      </c>
      <c r="AA45" s="160">
        <f t="shared" si="32"/>
        <v>0</v>
      </c>
      <c r="AB45" s="269">
        <f t="shared" si="32"/>
        <v>0</v>
      </c>
      <c r="AC45" s="160">
        <f t="shared" si="32"/>
        <v>0</v>
      </c>
      <c r="AD45" s="160">
        <f t="shared" si="32"/>
        <v>0</v>
      </c>
      <c r="AE45" s="160">
        <f t="shared" si="32"/>
        <v>0</v>
      </c>
      <c r="AF45" s="269">
        <f t="shared" si="32"/>
        <v>0</v>
      </c>
      <c r="AG45" s="160">
        <f t="shared" si="32"/>
        <v>0</v>
      </c>
      <c r="AH45" s="160">
        <f t="shared" si="32"/>
        <v>0</v>
      </c>
    </row>
    <row r="46" spans="1:34" ht="21">
      <c r="B46" s="278" t="s">
        <v>950</v>
      </c>
      <c r="C46" s="279">
        <f>D$45+H$45+L$45+P$45+T$45+X$45+AB$45+AF$45</f>
        <v>0</v>
      </c>
    </row>
    <row r="47" spans="1:34" ht="21">
      <c r="B47" s="278" t="s">
        <v>951</v>
      </c>
      <c r="C47" s="279">
        <f>E$45+I$45+M$45+Q$45+U$45+Y$45+AC$45+AG$45</f>
        <v>0</v>
      </c>
    </row>
    <row r="48" spans="1:34" ht="21">
      <c r="B48" s="278" t="s">
        <v>952</v>
      </c>
      <c r="C48" s="279">
        <f>F$45+J$45+N$45+R$45+V$45+Z$45+AD$45+AH$45</f>
        <v>0</v>
      </c>
    </row>
    <row r="49" spans="2:3" ht="21">
      <c r="B49" s="278" t="s">
        <v>953</v>
      </c>
      <c r="C49" s="11">
        <f>C47+C48</f>
        <v>0</v>
      </c>
    </row>
  </sheetData>
  <sheetProtection password="CA9D" sheet="1" objects="1" scenarios="1"/>
  <phoneticPr fontId="64" type="noConversion"/>
  <conditionalFormatting sqref="C2:D44">
    <cfRule type="cellIs" dxfId="11" priority="52" operator="greaterThan">
      <formula>0</formula>
    </cfRule>
  </conditionalFormatting>
  <conditionalFormatting sqref="F2:F44">
    <cfRule type="cellIs" dxfId="10" priority="10" operator="greaterThan">
      <formula>0</formula>
    </cfRule>
  </conditionalFormatting>
  <conditionalFormatting sqref="E2:E44">
    <cfRule type="cellIs" dxfId="9" priority="11" operator="greaterThan">
      <formula>0</formula>
    </cfRule>
  </conditionalFormatting>
  <conditionalFormatting sqref="G2:H44 K2:L44 O2:P44 S2:T44 W2:X44 AA2:AB44 AE2:AF44">
    <cfRule type="cellIs" dxfId="8" priority="9" operator="greaterThan">
      <formula>0</formula>
    </cfRule>
  </conditionalFormatting>
  <conditionalFormatting sqref="I2:I44 M2:M44 Q2:Q44 U2:U44 Y2:Y44 AC2:AC44 AG2:AG44">
    <cfRule type="cellIs" dxfId="7" priority="8" operator="greaterThan">
      <formula>0</formula>
    </cfRule>
  </conditionalFormatting>
  <conditionalFormatting sqref="J2:J44 N2:N44 R2:R44 V2:V44 Z2:Z44 AD2:AD44 AH2:AH44">
    <cfRule type="cellIs" dxfId="6" priority="7" operator="greaterThan">
      <formula>0</formula>
    </cfRule>
  </conditionalFormatting>
  <conditionalFormatting sqref="C45:D45">
    <cfRule type="cellIs" dxfId="5" priority="6" operator="greaterThan">
      <formula>0</formula>
    </cfRule>
  </conditionalFormatting>
  <conditionalFormatting sqref="E45">
    <cfRule type="cellIs" dxfId="4" priority="5" operator="greaterThan">
      <formula>0</formula>
    </cfRule>
  </conditionalFormatting>
  <conditionalFormatting sqref="F45">
    <cfRule type="cellIs" dxfId="3" priority="4" operator="greaterThan">
      <formula>0</formula>
    </cfRule>
  </conditionalFormatting>
  <conditionalFormatting sqref="G45:H45 K45:L45 O45:P45 S45:T45 W45:X45 AA45:AB45 AE45:AF45">
    <cfRule type="cellIs" dxfId="2" priority="3" operator="greaterThan">
      <formula>0</formula>
    </cfRule>
  </conditionalFormatting>
  <conditionalFormatting sqref="I45 M45 Q45 U45 Y45 AC45 AG45">
    <cfRule type="cellIs" dxfId="1" priority="2" operator="greaterThan">
      <formula>0</formula>
    </cfRule>
  </conditionalFormatting>
  <conditionalFormatting sqref="J45 N45 R45 V45 Z45 AD45 AH4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37"/>
  <sheetViews>
    <sheetView topLeftCell="A82" workbookViewId="0">
      <selection activeCell="E182" sqref="E182"/>
    </sheetView>
  </sheetViews>
  <sheetFormatPr defaultRowHeight="15.6"/>
  <cols>
    <col min="1" max="1" width="11.88671875" bestFit="1" customWidth="1"/>
    <col min="2" max="2" width="56.33203125" style="222" customWidth="1"/>
    <col min="3" max="3" width="11.88671875" style="222" customWidth="1"/>
    <col min="4" max="4" width="12.6640625" style="222" customWidth="1"/>
    <col min="5" max="5" width="29.6640625" style="233" customWidth="1"/>
  </cols>
  <sheetData>
    <row r="1" spans="1:5" ht="17.399999999999999">
      <c r="A1" s="369" t="s">
        <v>717</v>
      </c>
      <c r="B1" s="369"/>
      <c r="C1" s="369"/>
      <c r="D1" s="369"/>
      <c r="E1" s="369"/>
    </row>
    <row r="2" spans="1:5">
      <c r="A2" s="370" t="s">
        <v>718</v>
      </c>
      <c r="B2" s="370"/>
      <c r="C2" s="371" t="s">
        <v>719</v>
      </c>
      <c r="D2" s="371"/>
      <c r="E2" s="371"/>
    </row>
    <row r="3" spans="1:5">
      <c r="A3" s="370"/>
      <c r="B3" s="370"/>
      <c r="C3" s="371" t="s">
        <v>720</v>
      </c>
      <c r="D3" s="371"/>
      <c r="E3" s="371"/>
    </row>
    <row r="4" spans="1:5">
      <c r="A4" s="370"/>
      <c r="B4" s="370"/>
      <c r="C4" s="371" t="s">
        <v>721</v>
      </c>
      <c r="D4" s="371"/>
      <c r="E4" s="371"/>
    </row>
    <row r="5" spans="1:5" ht="31.2">
      <c r="A5" s="241" t="s">
        <v>0</v>
      </c>
      <c r="B5" s="241" t="s">
        <v>722</v>
      </c>
      <c r="C5" s="241" t="s">
        <v>723</v>
      </c>
      <c r="D5" s="241" t="s">
        <v>724</v>
      </c>
      <c r="E5" s="211" t="s">
        <v>725</v>
      </c>
    </row>
    <row r="6" spans="1:5">
      <c r="A6" s="212">
        <v>1</v>
      </c>
      <c r="B6" s="212">
        <v>2</v>
      </c>
      <c r="C6" s="212">
        <v>3</v>
      </c>
      <c r="D6" s="212">
        <v>4</v>
      </c>
      <c r="E6" s="211">
        <v>5</v>
      </c>
    </row>
    <row r="7" spans="1:5" ht="62.4">
      <c r="A7" s="217" t="s">
        <v>730</v>
      </c>
      <c r="B7" s="218" t="s">
        <v>731</v>
      </c>
      <c r="C7" s="219" t="s">
        <v>728</v>
      </c>
      <c r="D7" s="220">
        <v>0</v>
      </c>
      <c r="E7" s="221" t="s">
        <v>729</v>
      </c>
    </row>
    <row r="8" spans="1:5">
      <c r="A8" s="365" t="s">
        <v>726</v>
      </c>
      <c r="B8" s="365"/>
      <c r="C8" s="365"/>
      <c r="D8" s="365"/>
      <c r="E8" s="365"/>
    </row>
    <row r="9" spans="1:5">
      <c r="A9" s="240" t="s">
        <v>732</v>
      </c>
      <c r="B9" s="213" t="s">
        <v>733</v>
      </c>
      <c r="C9" s="239" t="s">
        <v>728</v>
      </c>
      <c r="D9" s="215">
        <v>0</v>
      </c>
      <c r="E9" s="215">
        <f>'1'!$E$18</f>
        <v>0</v>
      </c>
    </row>
    <row r="10" spans="1:5">
      <c r="A10" s="240" t="s">
        <v>734</v>
      </c>
      <c r="B10" s="213" t="s">
        <v>735</v>
      </c>
      <c r="C10" s="239" t="s">
        <v>728</v>
      </c>
      <c r="D10" s="215">
        <v>0</v>
      </c>
      <c r="E10" s="215">
        <f>'1'!$E$19</f>
        <v>0</v>
      </c>
    </row>
    <row r="11" spans="1:5">
      <c r="A11" s="240" t="s">
        <v>736</v>
      </c>
      <c r="B11" s="213" t="s">
        <v>737</v>
      </c>
      <c r="C11" s="239" t="s">
        <v>728</v>
      </c>
      <c r="D11" s="215">
        <v>0</v>
      </c>
      <c r="E11" s="215">
        <f>'1'!$E$20</f>
        <v>0</v>
      </c>
    </row>
    <row r="12" spans="1:5">
      <c r="A12" s="367" t="s">
        <v>727</v>
      </c>
      <c r="B12" s="367"/>
      <c r="C12" s="367"/>
      <c r="D12" s="367"/>
      <c r="E12" s="367"/>
    </row>
    <row r="13" spans="1:5">
      <c r="A13" s="240"/>
      <c r="B13" s="213" t="s">
        <v>733</v>
      </c>
      <c r="C13" s="239" t="s">
        <v>728</v>
      </c>
      <c r="D13" s="215">
        <v>0</v>
      </c>
      <c r="E13" s="215">
        <f>'1'!$F$18</f>
        <v>0</v>
      </c>
    </row>
    <row r="14" spans="1:5">
      <c r="A14" s="240"/>
      <c r="B14" s="213" t="s">
        <v>735</v>
      </c>
      <c r="C14" s="239" t="s">
        <v>728</v>
      </c>
      <c r="D14" s="215">
        <v>0</v>
      </c>
      <c r="E14" s="215">
        <f>'1'!$F$19</f>
        <v>0</v>
      </c>
    </row>
    <row r="15" spans="1:5">
      <c r="A15" s="240"/>
      <c r="B15" s="213" t="s">
        <v>737</v>
      </c>
      <c r="C15" s="239" t="s">
        <v>728</v>
      </c>
      <c r="D15" s="215">
        <v>0</v>
      </c>
      <c r="E15" s="215">
        <f>'1'!$F$20</f>
        <v>0</v>
      </c>
    </row>
    <row r="16" spans="1:5" ht="31.2">
      <c r="A16" s="240">
        <v>17</v>
      </c>
      <c r="B16" s="242" t="s">
        <v>738</v>
      </c>
      <c r="C16" s="239" t="s">
        <v>728</v>
      </c>
      <c r="D16" s="215">
        <v>0</v>
      </c>
      <c r="E16" s="234" t="s">
        <v>729</v>
      </c>
    </row>
    <row r="17" spans="1:5">
      <c r="A17" s="368" t="s">
        <v>726</v>
      </c>
      <c r="B17" s="368"/>
      <c r="C17" s="368"/>
      <c r="D17" s="368"/>
      <c r="E17" s="368"/>
    </row>
    <row r="18" spans="1:5">
      <c r="A18" s="365" t="s">
        <v>733</v>
      </c>
      <c r="B18" s="365"/>
      <c r="C18" s="365"/>
      <c r="D18" s="365"/>
      <c r="E18" s="365"/>
    </row>
    <row r="19" spans="1:5">
      <c r="A19" s="240" t="s">
        <v>739</v>
      </c>
      <c r="B19" s="214" t="s">
        <v>740</v>
      </c>
      <c r="C19" s="239" t="s">
        <v>728</v>
      </c>
      <c r="D19" s="215">
        <v>0</v>
      </c>
      <c r="E19" s="232">
        <f>'2_4_кл'!$F$30</f>
        <v>0</v>
      </c>
    </row>
    <row r="20" spans="1:5" ht="31.2">
      <c r="A20" s="240" t="s">
        <v>741</v>
      </c>
      <c r="B20" s="216" t="s">
        <v>742</v>
      </c>
      <c r="C20" s="239" t="s">
        <v>728</v>
      </c>
      <c r="D20" s="215">
        <v>0</v>
      </c>
      <c r="E20" s="211">
        <f>'2_4_кл'!$R$30</f>
        <v>0</v>
      </c>
    </row>
    <row r="21" spans="1:5">
      <c r="A21" s="240" t="s">
        <v>743</v>
      </c>
      <c r="B21" s="214" t="s">
        <v>744</v>
      </c>
      <c r="C21" s="239" t="s">
        <v>728</v>
      </c>
      <c r="D21" s="215">
        <v>0</v>
      </c>
      <c r="E21" s="232">
        <f>'2_4_кл'!$F$31</f>
        <v>0</v>
      </c>
    </row>
    <row r="22" spans="1:5" ht="31.2">
      <c r="A22" s="240" t="s">
        <v>745</v>
      </c>
      <c r="B22" s="216" t="s">
        <v>742</v>
      </c>
      <c r="C22" s="239" t="s">
        <v>728</v>
      </c>
      <c r="D22" s="215">
        <v>0</v>
      </c>
      <c r="E22" s="211">
        <f>'2_4_кл'!$R$31</f>
        <v>0</v>
      </c>
    </row>
    <row r="23" spans="1:5">
      <c r="A23" s="365" t="s">
        <v>735</v>
      </c>
      <c r="B23" s="365"/>
      <c r="C23" s="365"/>
      <c r="D23" s="365"/>
      <c r="E23" s="365"/>
    </row>
    <row r="24" spans="1:5">
      <c r="A24" s="240" t="s">
        <v>746</v>
      </c>
      <c r="B24" s="214" t="s">
        <v>740</v>
      </c>
      <c r="C24" s="239" t="s">
        <v>728</v>
      </c>
      <c r="D24" s="215">
        <v>0</v>
      </c>
      <c r="E24" s="232">
        <f>'3_5-9_кл'!$F$38</f>
        <v>0</v>
      </c>
    </row>
    <row r="25" spans="1:5" ht="31.2">
      <c r="A25" s="240" t="s">
        <v>747</v>
      </c>
      <c r="B25" s="216" t="s">
        <v>742</v>
      </c>
      <c r="C25" s="239" t="s">
        <v>728</v>
      </c>
      <c r="D25" s="215">
        <v>0</v>
      </c>
      <c r="E25" s="211">
        <f>'3_5-9_кл'!$R$38</f>
        <v>0</v>
      </c>
    </row>
    <row r="26" spans="1:5" ht="31.2">
      <c r="A26" s="240" t="s">
        <v>748</v>
      </c>
      <c r="B26" s="216" t="s">
        <v>749</v>
      </c>
      <c r="C26" s="239" t="s">
        <v>728</v>
      </c>
      <c r="D26" s="215">
        <v>0</v>
      </c>
      <c r="E26" s="211"/>
    </row>
    <row r="27" spans="1:5" ht="31.2">
      <c r="A27" s="240" t="s">
        <v>750</v>
      </c>
      <c r="B27" s="216" t="s">
        <v>751</v>
      </c>
      <c r="C27" s="239" t="s">
        <v>728</v>
      </c>
      <c r="D27" s="215">
        <v>0</v>
      </c>
      <c r="E27" s="211"/>
    </row>
    <row r="28" spans="1:5">
      <c r="A28" s="240" t="s">
        <v>752</v>
      </c>
      <c r="B28" s="214" t="s">
        <v>744</v>
      </c>
      <c r="C28" s="239" t="s">
        <v>728</v>
      </c>
      <c r="D28" s="215">
        <v>0</v>
      </c>
      <c r="E28" s="232">
        <f>'3_5-9_кл'!$F$43</f>
        <v>0</v>
      </c>
    </row>
    <row r="29" spans="1:5" ht="31.2">
      <c r="A29" s="240" t="s">
        <v>753</v>
      </c>
      <c r="B29" s="216" t="s">
        <v>742</v>
      </c>
      <c r="C29" s="239" t="s">
        <v>728</v>
      </c>
      <c r="D29" s="215">
        <v>0</v>
      </c>
      <c r="E29" s="211">
        <f>'3_5-9_кл'!$R$43</f>
        <v>0</v>
      </c>
    </row>
    <row r="30" spans="1:5" ht="31.2">
      <c r="A30" s="240" t="s">
        <v>754</v>
      </c>
      <c r="B30" s="216" t="s">
        <v>749</v>
      </c>
      <c r="C30" s="239" t="s">
        <v>728</v>
      </c>
      <c r="D30" s="215">
        <v>0</v>
      </c>
      <c r="E30" s="211"/>
    </row>
    <row r="31" spans="1:5" ht="31.2">
      <c r="A31" s="240" t="s">
        <v>755</v>
      </c>
      <c r="B31" s="216" t="s">
        <v>751</v>
      </c>
      <c r="C31" s="239" t="s">
        <v>728</v>
      </c>
      <c r="D31" s="215">
        <v>0</v>
      </c>
      <c r="E31" s="211"/>
    </row>
    <row r="32" spans="1:5">
      <c r="A32" s="240" t="s">
        <v>756</v>
      </c>
      <c r="B32" s="214" t="s">
        <v>757</v>
      </c>
      <c r="C32" s="239" t="s">
        <v>728</v>
      </c>
      <c r="D32" s="215">
        <v>0</v>
      </c>
      <c r="E32" s="232">
        <f>'3_5-9_кл'!$F$27+'3_5-9_кл'!$F$33+'3_5-9_кл'!$F$35+'3_5-9_кл'!$F$36+'3_5-9_кл'!$F$39+'3_5-9_кл'!$F$47</f>
        <v>0</v>
      </c>
    </row>
    <row r="33" spans="1:5" ht="31.2">
      <c r="A33" s="240" t="s">
        <v>758</v>
      </c>
      <c r="B33" s="216" t="s">
        <v>742</v>
      </c>
      <c r="C33" s="239" t="s">
        <v>728</v>
      </c>
      <c r="D33" s="215">
        <v>0</v>
      </c>
      <c r="E33" s="211">
        <f>'3_5-9_кл'!$R$27+'3_5-9_кл'!$R$33+'3_5-9_кл'!$R$35+'3_5-9_кл'!$R$36+'3_5-9_кл'!$R$39+'3_5-9_кл'!$R$47</f>
        <v>0</v>
      </c>
    </row>
    <row r="34" spans="1:5" ht="31.2">
      <c r="A34" s="240" t="s">
        <v>759</v>
      </c>
      <c r="B34" s="216" t="s">
        <v>749</v>
      </c>
      <c r="C34" s="239" t="s">
        <v>728</v>
      </c>
      <c r="D34" s="215">
        <v>0</v>
      </c>
      <c r="E34" s="211"/>
    </row>
    <row r="35" spans="1:5" ht="31.2">
      <c r="A35" s="240" t="s">
        <v>760</v>
      </c>
      <c r="B35" s="216" t="s">
        <v>751</v>
      </c>
      <c r="C35" s="239" t="s">
        <v>728</v>
      </c>
      <c r="D35" s="215">
        <v>0</v>
      </c>
      <c r="E35" s="211"/>
    </row>
    <row r="36" spans="1:5">
      <c r="A36" s="240" t="s">
        <v>761</v>
      </c>
      <c r="B36" s="214" t="s">
        <v>762</v>
      </c>
      <c r="C36" s="239" t="s">
        <v>728</v>
      </c>
      <c r="D36" s="215">
        <v>0</v>
      </c>
      <c r="E36" s="232">
        <f>'3_5-9_кл'!$F$31</f>
        <v>0</v>
      </c>
    </row>
    <row r="37" spans="1:5" ht="31.2">
      <c r="A37" s="240" t="s">
        <v>763</v>
      </c>
      <c r="B37" s="216" t="s">
        <v>742</v>
      </c>
      <c r="C37" s="239" t="s">
        <v>728</v>
      </c>
      <c r="D37" s="215">
        <v>0</v>
      </c>
      <c r="E37" s="211">
        <f>'3_5-9_кл'!$R$31</f>
        <v>0</v>
      </c>
    </row>
    <row r="38" spans="1:5" ht="31.2">
      <c r="A38" s="240" t="s">
        <v>764</v>
      </c>
      <c r="B38" s="216" t="s">
        <v>749</v>
      </c>
      <c r="C38" s="239" t="s">
        <v>728</v>
      </c>
      <c r="D38" s="215">
        <v>0</v>
      </c>
      <c r="E38" s="211"/>
    </row>
    <row r="39" spans="1:5" ht="31.2">
      <c r="A39" s="240" t="s">
        <v>765</v>
      </c>
      <c r="B39" s="216" t="s">
        <v>751</v>
      </c>
      <c r="C39" s="239" t="s">
        <v>728</v>
      </c>
      <c r="D39" s="215">
        <v>0</v>
      </c>
      <c r="E39" s="211"/>
    </row>
    <row r="40" spans="1:5">
      <c r="A40" s="240" t="s">
        <v>766</v>
      </c>
      <c r="B40" s="214" t="s">
        <v>767</v>
      </c>
      <c r="C40" s="239" t="s">
        <v>728</v>
      </c>
      <c r="D40" s="215">
        <v>0</v>
      </c>
      <c r="E40" s="232">
        <f>'3_5-9_кл'!$F$45</f>
        <v>0</v>
      </c>
    </row>
    <row r="41" spans="1:5" ht="31.2">
      <c r="A41" s="240" t="s">
        <v>768</v>
      </c>
      <c r="B41" s="216" t="s">
        <v>742</v>
      </c>
      <c r="C41" s="239" t="s">
        <v>728</v>
      </c>
      <c r="D41" s="215">
        <v>0</v>
      </c>
      <c r="E41" s="211">
        <f>'3_5-9_кл'!$R$45</f>
        <v>0</v>
      </c>
    </row>
    <row r="42" spans="1:5" ht="31.2">
      <c r="A42" s="240" t="s">
        <v>769</v>
      </c>
      <c r="B42" s="216" t="s">
        <v>749</v>
      </c>
      <c r="C42" s="239" t="s">
        <v>728</v>
      </c>
      <c r="D42" s="215">
        <v>0</v>
      </c>
      <c r="E42" s="211"/>
    </row>
    <row r="43" spans="1:5" ht="31.2">
      <c r="A43" s="240" t="s">
        <v>770</v>
      </c>
      <c r="B43" s="216" t="s">
        <v>751</v>
      </c>
      <c r="C43" s="239" t="s">
        <v>728</v>
      </c>
      <c r="D43" s="215">
        <v>0</v>
      </c>
      <c r="E43" s="211"/>
    </row>
    <row r="44" spans="1:5">
      <c r="A44" s="240" t="s">
        <v>771</v>
      </c>
      <c r="B44" s="214" t="s">
        <v>772</v>
      </c>
      <c r="C44" s="239" t="s">
        <v>728</v>
      </c>
      <c r="D44" s="215">
        <v>0</v>
      </c>
      <c r="E44" s="232">
        <f>'3_5-9_кл'!$F$48</f>
        <v>0</v>
      </c>
    </row>
    <row r="45" spans="1:5" ht="31.2">
      <c r="A45" s="240" t="s">
        <v>773</v>
      </c>
      <c r="B45" s="216" t="s">
        <v>742</v>
      </c>
      <c r="C45" s="239" t="s">
        <v>728</v>
      </c>
      <c r="D45" s="215">
        <v>0</v>
      </c>
      <c r="E45" s="211">
        <f>'3_5-9_кл'!$R$48</f>
        <v>0</v>
      </c>
    </row>
    <row r="46" spans="1:5" ht="31.2">
      <c r="A46" s="240" t="s">
        <v>774</v>
      </c>
      <c r="B46" s="216" t="s">
        <v>749</v>
      </c>
      <c r="C46" s="239" t="s">
        <v>728</v>
      </c>
      <c r="D46" s="215">
        <v>0</v>
      </c>
      <c r="E46" s="211">
        <f>'3_5-9_кл'!$R$48</f>
        <v>0</v>
      </c>
    </row>
    <row r="47" spans="1:5" ht="31.2">
      <c r="A47" s="240" t="s">
        <v>775</v>
      </c>
      <c r="B47" s="216" t="s">
        <v>751</v>
      </c>
      <c r="C47" s="239" t="s">
        <v>728</v>
      </c>
      <c r="D47" s="215">
        <v>0</v>
      </c>
      <c r="E47" s="211">
        <f>'3_5-9_кл'!$R$48</f>
        <v>0</v>
      </c>
    </row>
    <row r="48" spans="1:5">
      <c r="A48" s="240" t="s">
        <v>776</v>
      </c>
      <c r="B48" s="214" t="s">
        <v>777</v>
      </c>
      <c r="C48" s="239" t="s">
        <v>728</v>
      </c>
      <c r="D48" s="215">
        <v>0</v>
      </c>
      <c r="E48" s="232">
        <f>'3_5-9_кл'!$F$29</f>
        <v>0</v>
      </c>
    </row>
    <row r="49" spans="1:5" ht="31.2">
      <c r="A49" s="240" t="s">
        <v>778</v>
      </c>
      <c r="B49" s="216" t="s">
        <v>742</v>
      </c>
      <c r="C49" s="239" t="s">
        <v>728</v>
      </c>
      <c r="D49" s="215">
        <v>0</v>
      </c>
      <c r="E49" s="211">
        <f>'3_5-9_кл'!$R$29</f>
        <v>0</v>
      </c>
    </row>
    <row r="50" spans="1:5" ht="31.2">
      <c r="A50" s="240" t="s">
        <v>779</v>
      </c>
      <c r="B50" s="216" t="s">
        <v>749</v>
      </c>
      <c r="C50" s="239" t="s">
        <v>728</v>
      </c>
      <c r="D50" s="215">
        <v>0</v>
      </c>
      <c r="E50" s="211"/>
    </row>
    <row r="51" spans="1:5" ht="31.2">
      <c r="A51" s="240" t="s">
        <v>780</v>
      </c>
      <c r="B51" s="216" t="s">
        <v>751</v>
      </c>
      <c r="C51" s="239" t="s">
        <v>728</v>
      </c>
      <c r="D51" s="215">
        <v>0</v>
      </c>
      <c r="E51" s="211"/>
    </row>
    <row r="52" spans="1:5">
      <c r="A52" s="240" t="s">
        <v>781</v>
      </c>
      <c r="B52" s="214" t="s">
        <v>782</v>
      </c>
      <c r="C52" s="239" t="s">
        <v>728</v>
      </c>
      <c r="D52" s="215">
        <v>0</v>
      </c>
      <c r="E52" s="232">
        <f>'3_5-9_кл'!$F$49</f>
        <v>0</v>
      </c>
    </row>
    <row r="53" spans="1:5" ht="31.2">
      <c r="A53" s="240" t="s">
        <v>783</v>
      </c>
      <c r="B53" s="216" t="s">
        <v>742</v>
      </c>
      <c r="C53" s="239" t="s">
        <v>728</v>
      </c>
      <c r="D53" s="215">
        <v>0</v>
      </c>
      <c r="E53" s="211">
        <f>'3_5-9_кл'!$R$49</f>
        <v>0</v>
      </c>
    </row>
    <row r="54" spans="1:5" ht="31.2">
      <c r="A54" s="240" t="s">
        <v>784</v>
      </c>
      <c r="B54" s="216" t="s">
        <v>749</v>
      </c>
      <c r="C54" s="239" t="s">
        <v>728</v>
      </c>
      <c r="D54" s="215">
        <v>0</v>
      </c>
      <c r="E54" s="211"/>
    </row>
    <row r="55" spans="1:5" ht="31.2">
      <c r="A55" s="240" t="s">
        <v>785</v>
      </c>
      <c r="B55" s="216" t="s">
        <v>751</v>
      </c>
      <c r="C55" s="239" t="s">
        <v>728</v>
      </c>
      <c r="D55" s="215">
        <v>0</v>
      </c>
      <c r="E55" s="211"/>
    </row>
    <row r="56" spans="1:5">
      <c r="A56" s="240" t="s">
        <v>786</v>
      </c>
      <c r="B56" s="214" t="s">
        <v>787</v>
      </c>
      <c r="C56" s="239" t="s">
        <v>728</v>
      </c>
      <c r="D56" s="215">
        <v>0</v>
      </c>
      <c r="E56" s="232">
        <f>'3_5-9_кл'!$F$30</f>
        <v>0</v>
      </c>
    </row>
    <row r="57" spans="1:5" ht="31.2">
      <c r="A57" s="240" t="s">
        <v>788</v>
      </c>
      <c r="B57" s="216" t="s">
        <v>742</v>
      </c>
      <c r="C57" s="239" t="s">
        <v>728</v>
      </c>
      <c r="D57" s="215">
        <v>0</v>
      </c>
      <c r="E57" s="211">
        <f>'3_5-9_кл'!$R$30</f>
        <v>0</v>
      </c>
    </row>
    <row r="58" spans="1:5" ht="31.2">
      <c r="A58" s="240" t="s">
        <v>789</v>
      </c>
      <c r="B58" s="216" t="s">
        <v>749</v>
      </c>
      <c r="C58" s="239" t="s">
        <v>728</v>
      </c>
      <c r="D58" s="215">
        <v>0</v>
      </c>
      <c r="E58" s="211"/>
    </row>
    <row r="59" spans="1:5" ht="31.2">
      <c r="A59" s="240" t="s">
        <v>790</v>
      </c>
      <c r="B59" s="216" t="s">
        <v>751</v>
      </c>
      <c r="C59" s="239" t="s">
        <v>728</v>
      </c>
      <c r="D59" s="215">
        <v>0</v>
      </c>
      <c r="E59" s="211"/>
    </row>
    <row r="60" spans="1:5">
      <c r="A60" s="240" t="s">
        <v>791</v>
      </c>
      <c r="B60" s="214" t="s">
        <v>792</v>
      </c>
      <c r="C60" s="239" t="s">
        <v>728</v>
      </c>
      <c r="D60" s="215">
        <v>0</v>
      </c>
      <c r="E60" s="232">
        <f>'3_5-9_кл'!$F$28</f>
        <v>0</v>
      </c>
    </row>
    <row r="61" spans="1:5" ht="31.2">
      <c r="A61" s="240" t="s">
        <v>793</v>
      </c>
      <c r="B61" s="216" t="s">
        <v>742</v>
      </c>
      <c r="C61" s="239" t="s">
        <v>728</v>
      </c>
      <c r="D61" s="215">
        <v>0</v>
      </c>
      <c r="E61" s="211">
        <f>'3_5-9_кл'!$R$28</f>
        <v>0</v>
      </c>
    </row>
    <row r="62" spans="1:5" ht="31.2">
      <c r="A62" s="240" t="s">
        <v>794</v>
      </c>
      <c r="B62" s="216" t="s">
        <v>749</v>
      </c>
      <c r="C62" s="239" t="s">
        <v>728</v>
      </c>
      <c r="D62" s="215">
        <v>0</v>
      </c>
      <c r="E62" s="211"/>
    </row>
    <row r="63" spans="1:5" ht="31.2">
      <c r="A63" s="240" t="s">
        <v>795</v>
      </c>
      <c r="B63" s="216" t="s">
        <v>751</v>
      </c>
      <c r="C63" s="239" t="s">
        <v>728</v>
      </c>
      <c r="D63" s="215">
        <v>0</v>
      </c>
      <c r="E63" s="211"/>
    </row>
    <row r="64" spans="1:5">
      <c r="A64" s="240" t="s">
        <v>796</v>
      </c>
      <c r="B64" s="214" t="s">
        <v>797</v>
      </c>
      <c r="C64" s="239" t="s">
        <v>728</v>
      </c>
      <c r="D64" s="215">
        <v>0</v>
      </c>
      <c r="E64" s="232">
        <f>'3_5-9_кл'!$F$37</f>
        <v>0</v>
      </c>
    </row>
    <row r="65" spans="1:5" ht="31.2">
      <c r="A65" s="240" t="s">
        <v>798</v>
      </c>
      <c r="B65" s="216" t="s">
        <v>742</v>
      </c>
      <c r="C65" s="239" t="s">
        <v>728</v>
      </c>
      <c r="D65" s="215">
        <v>0</v>
      </c>
      <c r="E65" s="211">
        <f>'3_5-9_кл'!$R$37</f>
        <v>0</v>
      </c>
    </row>
    <row r="66" spans="1:5" ht="31.2">
      <c r="A66" s="240" t="s">
        <v>799</v>
      </c>
      <c r="B66" s="216" t="s">
        <v>749</v>
      </c>
      <c r="C66" s="239" t="s">
        <v>728</v>
      </c>
      <c r="D66" s="215">
        <v>0</v>
      </c>
      <c r="E66" s="211"/>
    </row>
    <row r="67" spans="1:5" ht="31.2">
      <c r="A67" s="240" t="s">
        <v>800</v>
      </c>
      <c r="B67" s="216" t="s">
        <v>751</v>
      </c>
      <c r="C67" s="239" t="s">
        <v>728</v>
      </c>
      <c r="D67" s="215">
        <v>0</v>
      </c>
      <c r="E67" s="211"/>
    </row>
    <row r="68" spans="1:5">
      <c r="A68" s="240" t="s">
        <v>801</v>
      </c>
      <c r="B68" s="214" t="s">
        <v>802</v>
      </c>
      <c r="C68" s="239" t="s">
        <v>728</v>
      </c>
      <c r="D68" s="215">
        <v>0</v>
      </c>
      <c r="E68" s="232">
        <f>'3_5-9_кл'!$F$34</f>
        <v>0</v>
      </c>
    </row>
    <row r="69" spans="1:5" ht="31.2">
      <c r="A69" s="240" t="s">
        <v>803</v>
      </c>
      <c r="B69" s="216" t="s">
        <v>742</v>
      </c>
      <c r="C69" s="239" t="s">
        <v>728</v>
      </c>
      <c r="D69" s="215">
        <v>0</v>
      </c>
      <c r="E69" s="211">
        <f>'3_5-9_кл'!$R$34</f>
        <v>0</v>
      </c>
    </row>
    <row r="70" spans="1:5" ht="31.2">
      <c r="A70" s="240" t="s">
        <v>804</v>
      </c>
      <c r="B70" s="216" t="s">
        <v>749</v>
      </c>
      <c r="C70" s="239" t="s">
        <v>728</v>
      </c>
      <c r="D70" s="215">
        <v>0</v>
      </c>
      <c r="E70" s="211"/>
    </row>
    <row r="71" spans="1:5" ht="31.2">
      <c r="A71" s="240" t="s">
        <v>805</v>
      </c>
      <c r="B71" s="216" t="s">
        <v>751</v>
      </c>
      <c r="C71" s="239" t="s">
        <v>728</v>
      </c>
      <c r="D71" s="215">
        <v>0</v>
      </c>
      <c r="E71" s="211"/>
    </row>
    <row r="72" spans="1:5">
      <c r="A72" s="240" t="s">
        <v>806</v>
      </c>
      <c r="B72" s="214" t="s">
        <v>807</v>
      </c>
      <c r="C72" s="239" t="s">
        <v>728</v>
      </c>
      <c r="D72" s="215">
        <v>0</v>
      </c>
      <c r="E72" s="232">
        <f>'3_5-9_кл'!$F$40</f>
        <v>0</v>
      </c>
    </row>
    <row r="73" spans="1:5" ht="31.2">
      <c r="A73" s="240" t="s">
        <v>808</v>
      </c>
      <c r="B73" s="216" t="s">
        <v>742</v>
      </c>
      <c r="C73" s="239" t="s">
        <v>728</v>
      </c>
      <c r="D73" s="215">
        <v>0</v>
      </c>
      <c r="E73" s="211">
        <f>'3_5-9_кл'!$R$40</f>
        <v>0</v>
      </c>
    </row>
    <row r="74" spans="1:5" ht="31.2">
      <c r="A74" s="240" t="s">
        <v>809</v>
      </c>
      <c r="B74" s="216" t="s">
        <v>749</v>
      </c>
      <c r="C74" s="239" t="s">
        <v>728</v>
      </c>
      <c r="D74" s="215">
        <v>0</v>
      </c>
      <c r="E74" s="211"/>
    </row>
    <row r="75" spans="1:5" ht="31.2">
      <c r="A75" s="240" t="s">
        <v>810</v>
      </c>
      <c r="B75" s="216" t="s">
        <v>751</v>
      </c>
      <c r="C75" s="239" t="s">
        <v>728</v>
      </c>
      <c r="D75" s="215">
        <v>0</v>
      </c>
      <c r="E75" s="211"/>
    </row>
    <row r="76" spans="1:5">
      <c r="A76" s="240" t="s">
        <v>811</v>
      </c>
      <c r="B76" s="214" t="s">
        <v>812</v>
      </c>
      <c r="C76" s="239" t="s">
        <v>728</v>
      </c>
      <c r="D76" s="215">
        <v>0</v>
      </c>
      <c r="E76" s="232">
        <f>'3_5-9_кл'!$F$50</f>
        <v>0</v>
      </c>
    </row>
    <row r="77" spans="1:5" ht="31.2">
      <c r="A77" s="240" t="s">
        <v>813</v>
      </c>
      <c r="B77" s="216" t="s">
        <v>742</v>
      </c>
      <c r="C77" s="239" t="s">
        <v>728</v>
      </c>
      <c r="D77" s="215">
        <v>0</v>
      </c>
      <c r="E77" s="211">
        <f>'3_5-9_кл'!$R$50</f>
        <v>0</v>
      </c>
    </row>
    <row r="78" spans="1:5" ht="31.2">
      <c r="A78" s="240" t="s">
        <v>814</v>
      </c>
      <c r="B78" s="216" t="s">
        <v>749</v>
      </c>
      <c r="C78" s="239" t="s">
        <v>728</v>
      </c>
      <c r="D78" s="215">
        <v>0</v>
      </c>
      <c r="E78" s="211"/>
    </row>
    <row r="79" spans="1:5" ht="31.2">
      <c r="A79" s="240" t="s">
        <v>815</v>
      </c>
      <c r="B79" s="216" t="s">
        <v>751</v>
      </c>
      <c r="C79" s="239" t="s">
        <v>728</v>
      </c>
      <c r="D79" s="215">
        <v>0</v>
      </c>
      <c r="E79" s="211"/>
    </row>
    <row r="80" spans="1:5">
      <c r="A80" s="240" t="s">
        <v>816</v>
      </c>
      <c r="B80" s="214" t="s">
        <v>817</v>
      </c>
      <c r="C80" s="239" t="s">
        <v>728</v>
      </c>
      <c r="D80" s="215">
        <v>0</v>
      </c>
      <c r="E80" s="232">
        <f>'3_5-9_кл'!$F$42</f>
        <v>0</v>
      </c>
    </row>
    <row r="81" spans="1:5" ht="31.2">
      <c r="A81" s="240" t="s">
        <v>818</v>
      </c>
      <c r="B81" s="216" t="s">
        <v>742</v>
      </c>
      <c r="C81" s="239" t="s">
        <v>728</v>
      </c>
      <c r="D81" s="215">
        <v>0</v>
      </c>
      <c r="E81" s="211">
        <f>'3_5-9_кл'!$R$42</f>
        <v>0</v>
      </c>
    </row>
    <row r="82" spans="1:5" ht="31.2">
      <c r="A82" s="240" t="s">
        <v>819</v>
      </c>
      <c r="B82" s="216" t="s">
        <v>749</v>
      </c>
      <c r="C82" s="239" t="s">
        <v>728</v>
      </c>
      <c r="D82" s="215">
        <v>0</v>
      </c>
      <c r="E82" s="211"/>
    </row>
    <row r="83" spans="1:5" ht="31.2">
      <c r="A83" s="240" t="s">
        <v>820</v>
      </c>
      <c r="B83" s="216" t="s">
        <v>751</v>
      </c>
      <c r="C83" s="239" t="s">
        <v>728</v>
      </c>
      <c r="D83" s="215">
        <v>0</v>
      </c>
      <c r="E83" s="211"/>
    </row>
    <row r="84" spans="1:5" ht="31.2">
      <c r="A84" s="240" t="s">
        <v>821</v>
      </c>
      <c r="B84" s="214" t="s">
        <v>822</v>
      </c>
      <c r="C84" s="239" t="s">
        <v>728</v>
      </c>
      <c r="D84" s="215">
        <v>0</v>
      </c>
      <c r="E84" s="232">
        <f>'3_5-9_кл'!$F$32</f>
        <v>0</v>
      </c>
    </row>
    <row r="85" spans="1:5" ht="31.2">
      <c r="A85" s="240" t="s">
        <v>823</v>
      </c>
      <c r="B85" s="216" t="s">
        <v>742</v>
      </c>
      <c r="C85" s="239" t="s">
        <v>728</v>
      </c>
      <c r="D85" s="215">
        <v>0</v>
      </c>
      <c r="E85" s="211">
        <f>'3_5-9_кл'!$R$32</f>
        <v>0</v>
      </c>
    </row>
    <row r="86" spans="1:5" ht="31.2">
      <c r="A86" s="240" t="s">
        <v>824</v>
      </c>
      <c r="B86" s="216" t="s">
        <v>749</v>
      </c>
      <c r="C86" s="239" t="s">
        <v>728</v>
      </c>
      <c r="D86" s="215">
        <v>0</v>
      </c>
      <c r="E86" s="211"/>
    </row>
    <row r="87" spans="1:5" ht="31.2">
      <c r="A87" s="240" t="s">
        <v>825</v>
      </c>
      <c r="B87" s="216" t="s">
        <v>751</v>
      </c>
      <c r="C87" s="239" t="s">
        <v>728</v>
      </c>
      <c r="D87" s="215">
        <v>0</v>
      </c>
      <c r="E87" s="211"/>
    </row>
    <row r="88" spans="1:5">
      <c r="A88" s="240" t="s">
        <v>826</v>
      </c>
      <c r="B88" s="214" t="s">
        <v>827</v>
      </c>
      <c r="C88" s="239" t="s">
        <v>728</v>
      </c>
      <c r="D88" s="215">
        <v>0</v>
      </c>
      <c r="E88" s="232">
        <f>'3_5-9_кл'!$F$46</f>
        <v>0</v>
      </c>
    </row>
    <row r="89" spans="1:5" ht="31.2">
      <c r="A89" s="240" t="s">
        <v>828</v>
      </c>
      <c r="B89" s="216" t="s">
        <v>742</v>
      </c>
      <c r="C89" s="239" t="s">
        <v>728</v>
      </c>
      <c r="D89" s="215">
        <v>0</v>
      </c>
      <c r="E89" s="211">
        <f>'3_5-9_кл'!$R$46</f>
        <v>0</v>
      </c>
    </row>
    <row r="90" spans="1:5" ht="31.2">
      <c r="A90" s="240" t="s">
        <v>829</v>
      </c>
      <c r="B90" s="216" t="s">
        <v>749</v>
      </c>
      <c r="C90" s="239" t="s">
        <v>728</v>
      </c>
      <c r="D90" s="215">
        <v>0</v>
      </c>
      <c r="E90" s="211"/>
    </row>
    <row r="91" spans="1:5" ht="31.2">
      <c r="A91" s="240" t="s">
        <v>830</v>
      </c>
      <c r="B91" s="216" t="s">
        <v>751</v>
      </c>
      <c r="C91" s="239" t="s">
        <v>728</v>
      </c>
      <c r="D91" s="215">
        <v>0</v>
      </c>
      <c r="E91" s="211"/>
    </row>
    <row r="92" spans="1:5">
      <c r="A92" s="240" t="s">
        <v>831</v>
      </c>
      <c r="B92" s="214" t="s">
        <v>832</v>
      </c>
      <c r="C92" s="239" t="s">
        <v>728</v>
      </c>
      <c r="D92" s="215">
        <v>0</v>
      </c>
      <c r="E92" s="232">
        <f>'3_5-9_кл'!$F$44</f>
        <v>0</v>
      </c>
    </row>
    <row r="93" spans="1:5" ht="31.2">
      <c r="A93" s="240" t="s">
        <v>833</v>
      </c>
      <c r="B93" s="216" t="s">
        <v>742</v>
      </c>
      <c r="C93" s="239" t="s">
        <v>728</v>
      </c>
      <c r="D93" s="215">
        <v>0</v>
      </c>
      <c r="E93" s="211">
        <f>'3_5-9_кл'!$R$44</f>
        <v>0</v>
      </c>
    </row>
    <row r="94" spans="1:5" ht="31.2">
      <c r="A94" s="240" t="s">
        <v>834</v>
      </c>
      <c r="B94" s="216" t="s">
        <v>749</v>
      </c>
      <c r="C94" s="239" t="s">
        <v>728</v>
      </c>
      <c r="D94" s="215">
        <v>0</v>
      </c>
      <c r="E94" s="211"/>
    </row>
    <row r="95" spans="1:5" ht="31.2">
      <c r="A95" s="240" t="s">
        <v>835</v>
      </c>
      <c r="B95" s="216" t="s">
        <v>751</v>
      </c>
      <c r="C95" s="239" t="s">
        <v>728</v>
      </c>
      <c r="D95" s="215">
        <v>0</v>
      </c>
      <c r="E95" s="211"/>
    </row>
    <row r="96" spans="1:5">
      <c r="A96" s="240" t="s">
        <v>836</v>
      </c>
      <c r="B96" s="214" t="s">
        <v>837</v>
      </c>
      <c r="C96" s="239" t="s">
        <v>728</v>
      </c>
      <c r="D96" s="215">
        <v>0</v>
      </c>
      <c r="E96" s="232">
        <f>'3_5-9_кл'!$F$41</f>
        <v>0</v>
      </c>
    </row>
    <row r="97" spans="1:5" ht="31.2">
      <c r="A97" s="240" t="s">
        <v>838</v>
      </c>
      <c r="B97" s="216" t="s">
        <v>742</v>
      </c>
      <c r="C97" s="239" t="s">
        <v>728</v>
      </c>
      <c r="D97" s="215">
        <v>0</v>
      </c>
      <c r="E97" s="211">
        <f>'3_5-9_кл'!$R$41</f>
        <v>0</v>
      </c>
    </row>
    <row r="98" spans="1:5" ht="31.2">
      <c r="A98" s="240" t="s">
        <v>839</v>
      </c>
      <c r="B98" s="216" t="s">
        <v>749</v>
      </c>
      <c r="C98" s="239" t="s">
        <v>728</v>
      </c>
      <c r="D98" s="215">
        <v>0</v>
      </c>
      <c r="E98" s="211"/>
    </row>
    <row r="99" spans="1:5" ht="31.2">
      <c r="A99" s="240" t="s">
        <v>840</v>
      </c>
      <c r="B99" s="216" t="s">
        <v>751</v>
      </c>
      <c r="C99" s="239" t="s">
        <v>728</v>
      </c>
      <c r="D99" s="215">
        <v>0</v>
      </c>
      <c r="E99" s="211"/>
    </row>
    <row r="100" spans="1:5">
      <c r="A100" s="365" t="s">
        <v>737</v>
      </c>
      <c r="B100" s="365"/>
      <c r="C100" s="365"/>
      <c r="D100" s="365"/>
      <c r="E100" s="365"/>
    </row>
    <row r="101" spans="1:5">
      <c r="A101" s="240" t="s">
        <v>841</v>
      </c>
      <c r="B101" s="214" t="s">
        <v>740</v>
      </c>
      <c r="C101" s="239" t="s">
        <v>728</v>
      </c>
      <c r="D101" s="215">
        <v>0</v>
      </c>
      <c r="E101" s="232">
        <f>'3_10-11_кл'!$F$38</f>
        <v>0</v>
      </c>
    </row>
    <row r="102" spans="1:5" ht="31.2">
      <c r="A102" s="240" t="s">
        <v>842</v>
      </c>
      <c r="B102" s="216" t="s">
        <v>742</v>
      </c>
      <c r="C102" s="239" t="s">
        <v>728</v>
      </c>
      <c r="D102" s="215">
        <v>0</v>
      </c>
      <c r="E102" s="211">
        <f>'3_10-11_кл'!$R$38</f>
        <v>0</v>
      </c>
    </row>
    <row r="103" spans="1:5" ht="31.2">
      <c r="A103" s="240" t="s">
        <v>843</v>
      </c>
      <c r="B103" s="216" t="s">
        <v>749</v>
      </c>
      <c r="C103" s="239" t="s">
        <v>728</v>
      </c>
      <c r="D103" s="215">
        <v>0</v>
      </c>
      <c r="E103" s="211"/>
    </row>
    <row r="104" spans="1:5" ht="31.2">
      <c r="A104" s="240" t="s">
        <v>844</v>
      </c>
      <c r="B104" s="216" t="s">
        <v>751</v>
      </c>
      <c r="C104" s="239" t="s">
        <v>728</v>
      </c>
      <c r="D104" s="215">
        <v>0</v>
      </c>
      <c r="E104" s="211"/>
    </row>
    <row r="105" spans="1:5">
      <c r="A105" s="240" t="s">
        <v>845</v>
      </c>
      <c r="B105" s="214" t="s">
        <v>744</v>
      </c>
      <c r="C105" s="239" t="s">
        <v>728</v>
      </c>
      <c r="D105" s="215">
        <v>0</v>
      </c>
      <c r="E105" s="232">
        <f>'3_10-11_кл'!$F$43</f>
        <v>0</v>
      </c>
    </row>
    <row r="106" spans="1:5" ht="31.2">
      <c r="A106" s="240" t="s">
        <v>846</v>
      </c>
      <c r="B106" s="216" t="s">
        <v>742</v>
      </c>
      <c r="C106" s="239" t="s">
        <v>728</v>
      </c>
      <c r="D106" s="215">
        <v>0</v>
      </c>
      <c r="E106" s="211">
        <f>'3_10-11_кл'!$R$43</f>
        <v>0</v>
      </c>
    </row>
    <row r="107" spans="1:5" ht="31.2">
      <c r="A107" s="240" t="s">
        <v>847</v>
      </c>
      <c r="B107" s="216" t="s">
        <v>749</v>
      </c>
      <c r="C107" s="239" t="s">
        <v>728</v>
      </c>
      <c r="D107" s="215">
        <v>0</v>
      </c>
      <c r="E107" s="211"/>
    </row>
    <row r="108" spans="1:5" ht="31.2">
      <c r="A108" s="240" t="s">
        <v>848</v>
      </c>
      <c r="B108" s="216" t="s">
        <v>751</v>
      </c>
      <c r="C108" s="239" t="s">
        <v>728</v>
      </c>
      <c r="D108" s="215">
        <v>0</v>
      </c>
      <c r="E108" s="211"/>
    </row>
    <row r="109" spans="1:5">
      <c r="A109" s="240" t="s">
        <v>849</v>
      </c>
      <c r="B109" s="214" t="s">
        <v>757</v>
      </c>
      <c r="C109" s="239" t="s">
        <v>728</v>
      </c>
      <c r="D109" s="215">
        <v>0</v>
      </c>
      <c r="E109" s="232">
        <f>'3_10-11_кл'!$F$27+'3_10-11_кл'!$F$33+'3_10-11_кл'!$F$35+'3_10-11_кл'!$F$36+'3_10-11_кл'!$F$39+'3_10-11_кл'!$F$47</f>
        <v>0</v>
      </c>
    </row>
    <row r="110" spans="1:5" ht="31.2">
      <c r="A110" s="240" t="s">
        <v>850</v>
      </c>
      <c r="B110" s="216" t="s">
        <v>742</v>
      </c>
      <c r="C110" s="239" t="s">
        <v>728</v>
      </c>
      <c r="D110" s="215">
        <v>0</v>
      </c>
      <c r="E110" s="211">
        <f>'3_10-11_кл'!$R$27+'3_10-11_кл'!$R$33+'3_10-11_кл'!$R$35+'3_10-11_кл'!$R$36+'3_10-11_кл'!$R$39+'3_10-11_кл'!$R$47</f>
        <v>0</v>
      </c>
    </row>
    <row r="111" spans="1:5" ht="31.2">
      <c r="A111" s="240" t="s">
        <v>851</v>
      </c>
      <c r="B111" s="216" t="s">
        <v>749</v>
      </c>
      <c r="C111" s="239" t="s">
        <v>728</v>
      </c>
      <c r="D111" s="215">
        <v>0</v>
      </c>
      <c r="E111" s="211"/>
    </row>
    <row r="112" spans="1:5" ht="31.2">
      <c r="A112" s="240" t="s">
        <v>852</v>
      </c>
      <c r="B112" s="216" t="s">
        <v>751</v>
      </c>
      <c r="C112" s="239" t="s">
        <v>728</v>
      </c>
      <c r="D112" s="215">
        <v>0</v>
      </c>
      <c r="E112" s="211"/>
    </row>
    <row r="113" spans="1:5">
      <c r="A113" s="240" t="s">
        <v>853</v>
      </c>
      <c r="B113" s="214" t="s">
        <v>762</v>
      </c>
      <c r="C113" s="239" t="s">
        <v>728</v>
      </c>
      <c r="D113" s="215">
        <v>0</v>
      </c>
      <c r="E113" s="232">
        <f>'3_10-11_кл'!$F$31</f>
        <v>0</v>
      </c>
    </row>
    <row r="114" spans="1:5" ht="31.2">
      <c r="A114" s="240" t="s">
        <v>854</v>
      </c>
      <c r="B114" s="216" t="s">
        <v>742</v>
      </c>
      <c r="C114" s="239" t="s">
        <v>728</v>
      </c>
      <c r="D114" s="215">
        <v>0</v>
      </c>
      <c r="E114" s="211">
        <f>'3_10-11_кл'!$R$31</f>
        <v>0</v>
      </c>
    </row>
    <row r="115" spans="1:5" ht="31.2">
      <c r="A115" s="240" t="s">
        <v>855</v>
      </c>
      <c r="B115" s="216" t="s">
        <v>749</v>
      </c>
      <c r="C115" s="239" t="s">
        <v>728</v>
      </c>
      <c r="D115" s="215">
        <v>0</v>
      </c>
      <c r="E115" s="211"/>
    </row>
    <row r="116" spans="1:5" ht="31.2">
      <c r="A116" s="240" t="s">
        <v>856</v>
      </c>
      <c r="B116" s="216" t="s">
        <v>751</v>
      </c>
      <c r="C116" s="239" t="s">
        <v>728</v>
      </c>
      <c r="D116" s="215">
        <v>0</v>
      </c>
      <c r="E116" s="211"/>
    </row>
    <row r="117" spans="1:5">
      <c r="A117" s="240" t="s">
        <v>857</v>
      </c>
      <c r="B117" s="214" t="s">
        <v>767</v>
      </c>
      <c r="C117" s="239" t="s">
        <v>728</v>
      </c>
      <c r="D117" s="215">
        <v>0</v>
      </c>
      <c r="E117" s="232">
        <f>'3_10-11_кл'!$F$45</f>
        <v>0</v>
      </c>
    </row>
    <row r="118" spans="1:5" ht="31.2">
      <c r="A118" s="240" t="s">
        <v>858</v>
      </c>
      <c r="B118" s="216" t="s">
        <v>742</v>
      </c>
      <c r="C118" s="239" t="s">
        <v>728</v>
      </c>
      <c r="D118" s="215">
        <v>0</v>
      </c>
      <c r="E118" s="211">
        <f>'3_10-11_кл'!$R$45</f>
        <v>0</v>
      </c>
    </row>
    <row r="119" spans="1:5" ht="31.2">
      <c r="A119" s="240" t="s">
        <v>859</v>
      </c>
      <c r="B119" s="216" t="s">
        <v>749</v>
      </c>
      <c r="C119" s="239" t="s">
        <v>728</v>
      </c>
      <c r="D119" s="215">
        <v>0</v>
      </c>
      <c r="E119" s="211"/>
    </row>
    <row r="120" spans="1:5" ht="31.2">
      <c r="A120" s="240" t="s">
        <v>860</v>
      </c>
      <c r="B120" s="216" t="s">
        <v>751</v>
      </c>
      <c r="C120" s="239" t="s">
        <v>728</v>
      </c>
      <c r="D120" s="215">
        <v>0</v>
      </c>
      <c r="E120" s="211"/>
    </row>
    <row r="121" spans="1:5">
      <c r="A121" s="240" t="s">
        <v>861</v>
      </c>
      <c r="B121" s="214" t="s">
        <v>772</v>
      </c>
      <c r="C121" s="239" t="s">
        <v>728</v>
      </c>
      <c r="D121" s="215">
        <v>0</v>
      </c>
      <c r="E121" s="232">
        <f>'3_10-11_кл'!$F$48</f>
        <v>0</v>
      </c>
    </row>
    <row r="122" spans="1:5" ht="31.2">
      <c r="A122" s="240" t="s">
        <v>862</v>
      </c>
      <c r="B122" s="216" t="s">
        <v>742</v>
      </c>
      <c r="C122" s="239" t="s">
        <v>728</v>
      </c>
      <c r="D122" s="215">
        <v>0</v>
      </c>
      <c r="E122" s="211">
        <f>'3_10-11_кл'!$R$48</f>
        <v>0</v>
      </c>
    </row>
    <row r="123" spans="1:5" ht="31.2">
      <c r="A123" s="240" t="s">
        <v>863</v>
      </c>
      <c r="B123" s="216" t="s">
        <v>749</v>
      </c>
      <c r="C123" s="239" t="s">
        <v>728</v>
      </c>
      <c r="D123" s="215">
        <v>0</v>
      </c>
      <c r="E123" s="211"/>
    </row>
    <row r="124" spans="1:5" ht="31.2">
      <c r="A124" s="240" t="s">
        <v>864</v>
      </c>
      <c r="B124" s="216" t="s">
        <v>751</v>
      </c>
      <c r="C124" s="239" t="s">
        <v>728</v>
      </c>
      <c r="D124" s="215">
        <v>0</v>
      </c>
      <c r="E124" s="211"/>
    </row>
    <row r="125" spans="1:5">
      <c r="A125" s="240" t="s">
        <v>865</v>
      </c>
      <c r="B125" s="214" t="s">
        <v>777</v>
      </c>
      <c r="C125" s="239" t="s">
        <v>728</v>
      </c>
      <c r="D125" s="215">
        <v>0</v>
      </c>
      <c r="E125" s="232">
        <f>'3_10-11_кл'!$F$29</f>
        <v>0</v>
      </c>
    </row>
    <row r="126" spans="1:5" ht="31.2">
      <c r="A126" s="240" t="s">
        <v>866</v>
      </c>
      <c r="B126" s="216" t="s">
        <v>742</v>
      </c>
      <c r="C126" s="239" t="s">
        <v>728</v>
      </c>
      <c r="D126" s="215">
        <v>0</v>
      </c>
      <c r="E126" s="211">
        <f>'3_10-11_кл'!$R$29</f>
        <v>0</v>
      </c>
    </row>
    <row r="127" spans="1:5" ht="31.2">
      <c r="A127" s="240" t="s">
        <v>867</v>
      </c>
      <c r="B127" s="216" t="s">
        <v>749</v>
      </c>
      <c r="C127" s="239" t="s">
        <v>728</v>
      </c>
      <c r="D127" s="215">
        <v>0</v>
      </c>
      <c r="E127" s="211"/>
    </row>
    <row r="128" spans="1:5" ht="31.2">
      <c r="A128" s="240" t="s">
        <v>868</v>
      </c>
      <c r="B128" s="216" t="s">
        <v>751</v>
      </c>
      <c r="C128" s="239" t="s">
        <v>728</v>
      </c>
      <c r="D128" s="215">
        <v>0</v>
      </c>
      <c r="E128" s="211"/>
    </row>
    <row r="129" spans="1:5">
      <c r="A129" s="240" t="s">
        <v>869</v>
      </c>
      <c r="B129" s="214" t="s">
        <v>782</v>
      </c>
      <c r="C129" s="239" t="s">
        <v>728</v>
      </c>
      <c r="D129" s="215">
        <v>0</v>
      </c>
      <c r="E129" s="232">
        <f>'3_5-9_кл'!$F$49</f>
        <v>0</v>
      </c>
    </row>
    <row r="130" spans="1:5" ht="31.2">
      <c r="A130" s="240" t="s">
        <v>870</v>
      </c>
      <c r="B130" s="216" t="s">
        <v>742</v>
      </c>
      <c r="C130" s="239" t="s">
        <v>728</v>
      </c>
      <c r="D130" s="215">
        <v>0</v>
      </c>
      <c r="E130" s="211">
        <f>'3_5-9_кл'!$R$49</f>
        <v>0</v>
      </c>
    </row>
    <row r="131" spans="1:5" ht="31.2">
      <c r="A131" s="240" t="s">
        <v>871</v>
      </c>
      <c r="B131" s="216" t="s">
        <v>749</v>
      </c>
      <c r="C131" s="239" t="s">
        <v>728</v>
      </c>
      <c r="D131" s="215">
        <v>0</v>
      </c>
      <c r="E131" s="211"/>
    </row>
    <row r="132" spans="1:5" ht="31.2">
      <c r="A132" s="240" t="s">
        <v>872</v>
      </c>
      <c r="B132" s="216" t="s">
        <v>751</v>
      </c>
      <c r="C132" s="239" t="s">
        <v>728</v>
      </c>
      <c r="D132" s="215">
        <v>0</v>
      </c>
      <c r="E132" s="211"/>
    </row>
    <row r="133" spans="1:5">
      <c r="A133" s="240" t="s">
        <v>873</v>
      </c>
      <c r="B133" s="214" t="s">
        <v>787</v>
      </c>
      <c r="C133" s="239" t="s">
        <v>728</v>
      </c>
      <c r="D133" s="215">
        <v>0</v>
      </c>
      <c r="E133" s="232">
        <f>'3_10-11_кл'!$F$30</f>
        <v>0</v>
      </c>
    </row>
    <row r="134" spans="1:5" ht="31.2">
      <c r="A134" s="240" t="s">
        <v>874</v>
      </c>
      <c r="B134" s="216" t="s">
        <v>742</v>
      </c>
      <c r="C134" s="239" t="s">
        <v>728</v>
      </c>
      <c r="D134" s="215">
        <v>0</v>
      </c>
      <c r="E134" s="211">
        <f>'3_10-11_кл'!$R$30</f>
        <v>0</v>
      </c>
    </row>
    <row r="135" spans="1:5" ht="31.2">
      <c r="A135" s="240" t="s">
        <v>875</v>
      </c>
      <c r="B135" s="216" t="s">
        <v>749</v>
      </c>
      <c r="C135" s="239" t="s">
        <v>728</v>
      </c>
      <c r="D135" s="215">
        <v>0</v>
      </c>
      <c r="E135" s="211"/>
    </row>
    <row r="136" spans="1:5" ht="31.2">
      <c r="A136" s="240" t="s">
        <v>876</v>
      </c>
      <c r="B136" s="216" t="s">
        <v>751</v>
      </c>
      <c r="C136" s="239" t="s">
        <v>728</v>
      </c>
      <c r="D136" s="215">
        <v>0</v>
      </c>
      <c r="E136" s="211"/>
    </row>
    <row r="137" spans="1:5">
      <c r="A137" s="240" t="s">
        <v>877</v>
      </c>
      <c r="B137" s="214" t="s">
        <v>792</v>
      </c>
      <c r="C137" s="239" t="s">
        <v>728</v>
      </c>
      <c r="D137" s="215">
        <v>0</v>
      </c>
      <c r="E137" s="232">
        <f>'3_10-11_кл'!$F$28</f>
        <v>0</v>
      </c>
    </row>
    <row r="138" spans="1:5" ht="31.2">
      <c r="A138" s="240" t="s">
        <v>878</v>
      </c>
      <c r="B138" s="216" t="s">
        <v>742</v>
      </c>
      <c r="C138" s="239" t="s">
        <v>728</v>
      </c>
      <c r="D138" s="215">
        <v>0</v>
      </c>
      <c r="E138" s="211">
        <f>'3_10-11_кл'!$R$28</f>
        <v>0</v>
      </c>
    </row>
    <row r="139" spans="1:5" ht="31.2">
      <c r="A139" s="240" t="s">
        <v>879</v>
      </c>
      <c r="B139" s="216" t="s">
        <v>749</v>
      </c>
      <c r="C139" s="239" t="s">
        <v>728</v>
      </c>
      <c r="D139" s="215">
        <v>0</v>
      </c>
      <c r="E139" s="211"/>
    </row>
    <row r="140" spans="1:5" ht="31.2">
      <c r="A140" s="240" t="s">
        <v>880</v>
      </c>
      <c r="B140" s="216" t="s">
        <v>751</v>
      </c>
      <c r="C140" s="239" t="s">
        <v>728</v>
      </c>
      <c r="D140" s="215">
        <v>0</v>
      </c>
      <c r="E140" s="211"/>
    </row>
    <row r="141" spans="1:5">
      <c r="A141" s="240" t="s">
        <v>881</v>
      </c>
      <c r="B141" s="214" t="s">
        <v>797</v>
      </c>
      <c r="C141" s="239" t="s">
        <v>728</v>
      </c>
      <c r="D141" s="215">
        <v>0</v>
      </c>
      <c r="E141" s="232">
        <f>'3_10-11_кл'!$F$37</f>
        <v>0</v>
      </c>
    </row>
    <row r="142" spans="1:5" ht="31.2">
      <c r="A142" s="240" t="s">
        <v>882</v>
      </c>
      <c r="B142" s="216" t="s">
        <v>742</v>
      </c>
      <c r="C142" s="239" t="s">
        <v>728</v>
      </c>
      <c r="D142" s="215">
        <v>0</v>
      </c>
      <c r="E142" s="211">
        <f>'3_10-11_кл'!$R$37</f>
        <v>0</v>
      </c>
    </row>
    <row r="143" spans="1:5" ht="31.2">
      <c r="A143" s="240" t="s">
        <v>883</v>
      </c>
      <c r="B143" s="216" t="s">
        <v>749</v>
      </c>
      <c r="C143" s="239" t="s">
        <v>728</v>
      </c>
      <c r="D143" s="215">
        <v>0</v>
      </c>
      <c r="E143" s="211"/>
    </row>
    <row r="144" spans="1:5" ht="31.2">
      <c r="A144" s="240" t="s">
        <v>884</v>
      </c>
      <c r="B144" s="216" t="s">
        <v>751</v>
      </c>
      <c r="C144" s="239" t="s">
        <v>728</v>
      </c>
      <c r="D144" s="215">
        <v>0</v>
      </c>
      <c r="E144" s="211"/>
    </row>
    <row r="145" spans="1:5">
      <c r="A145" s="240" t="s">
        <v>885</v>
      </c>
      <c r="B145" s="214" t="s">
        <v>802</v>
      </c>
      <c r="C145" s="239" t="s">
        <v>728</v>
      </c>
      <c r="D145" s="215">
        <v>0</v>
      </c>
      <c r="E145" s="232">
        <f>'3_10-11_кл'!$F$34</f>
        <v>0</v>
      </c>
    </row>
    <row r="146" spans="1:5" ht="31.2">
      <c r="A146" s="240" t="s">
        <v>886</v>
      </c>
      <c r="B146" s="216" t="s">
        <v>742</v>
      </c>
      <c r="C146" s="239" t="s">
        <v>728</v>
      </c>
      <c r="D146" s="215">
        <v>0</v>
      </c>
      <c r="E146" s="211">
        <f>'3_10-11_кл'!$R$34</f>
        <v>0</v>
      </c>
    </row>
    <row r="147" spans="1:5" ht="31.2">
      <c r="A147" s="240" t="s">
        <v>887</v>
      </c>
      <c r="B147" s="216" t="s">
        <v>749</v>
      </c>
      <c r="C147" s="239" t="s">
        <v>728</v>
      </c>
      <c r="D147" s="215">
        <v>0</v>
      </c>
      <c r="E147" s="211"/>
    </row>
    <row r="148" spans="1:5" ht="31.2">
      <c r="A148" s="240" t="s">
        <v>888</v>
      </c>
      <c r="B148" s="216" t="s">
        <v>751</v>
      </c>
      <c r="C148" s="239" t="s">
        <v>728</v>
      </c>
      <c r="D148" s="215">
        <v>0</v>
      </c>
      <c r="E148" s="211"/>
    </row>
    <row r="149" spans="1:5">
      <c r="A149" s="240" t="s">
        <v>889</v>
      </c>
      <c r="B149" s="214" t="s">
        <v>807</v>
      </c>
      <c r="C149" s="239" t="s">
        <v>728</v>
      </c>
      <c r="D149" s="215">
        <v>0</v>
      </c>
      <c r="E149" s="232">
        <f>'3_10-11_кл'!$F$40</f>
        <v>0</v>
      </c>
    </row>
    <row r="150" spans="1:5" ht="31.2">
      <c r="A150" s="240" t="s">
        <v>890</v>
      </c>
      <c r="B150" s="216" t="s">
        <v>742</v>
      </c>
      <c r="C150" s="239" t="s">
        <v>728</v>
      </c>
      <c r="D150" s="215">
        <v>0</v>
      </c>
      <c r="E150" s="211">
        <f>'3_10-11_кл'!$R$40</f>
        <v>0</v>
      </c>
    </row>
    <row r="151" spans="1:5" ht="31.2">
      <c r="A151" s="240" t="s">
        <v>891</v>
      </c>
      <c r="B151" s="216" t="s">
        <v>749</v>
      </c>
      <c r="C151" s="239" t="s">
        <v>728</v>
      </c>
      <c r="D151" s="215">
        <v>0</v>
      </c>
      <c r="E151" s="211"/>
    </row>
    <row r="152" spans="1:5" ht="31.2">
      <c r="A152" s="240" t="s">
        <v>892</v>
      </c>
      <c r="B152" s="216" t="s">
        <v>751</v>
      </c>
      <c r="C152" s="239" t="s">
        <v>728</v>
      </c>
      <c r="D152" s="215">
        <v>0</v>
      </c>
      <c r="E152" s="211"/>
    </row>
    <row r="153" spans="1:5">
      <c r="A153" s="240" t="s">
        <v>893</v>
      </c>
      <c r="B153" s="214" t="s">
        <v>812</v>
      </c>
      <c r="C153" s="239" t="s">
        <v>728</v>
      </c>
      <c r="D153" s="215">
        <v>0</v>
      </c>
      <c r="E153" s="232">
        <f>'3_10-11_кл'!$F$50</f>
        <v>0</v>
      </c>
    </row>
    <row r="154" spans="1:5" ht="31.2">
      <c r="A154" s="240" t="s">
        <v>894</v>
      </c>
      <c r="B154" s="216" t="s">
        <v>742</v>
      </c>
      <c r="C154" s="239" t="s">
        <v>728</v>
      </c>
      <c r="D154" s="215">
        <v>0</v>
      </c>
      <c r="E154" s="211">
        <f>'3_10-11_кл'!$R$50</f>
        <v>0</v>
      </c>
    </row>
    <row r="155" spans="1:5" ht="31.2">
      <c r="A155" s="240" t="s">
        <v>895</v>
      </c>
      <c r="B155" s="216" t="s">
        <v>749</v>
      </c>
      <c r="C155" s="239" t="s">
        <v>728</v>
      </c>
      <c r="D155" s="215">
        <v>0</v>
      </c>
      <c r="E155" s="211"/>
    </row>
    <row r="156" spans="1:5" ht="31.2">
      <c r="A156" s="240" t="s">
        <v>896</v>
      </c>
      <c r="B156" s="216" t="s">
        <v>751</v>
      </c>
      <c r="C156" s="239" t="s">
        <v>728</v>
      </c>
      <c r="D156" s="215">
        <v>0</v>
      </c>
      <c r="E156" s="211"/>
    </row>
    <row r="157" spans="1:5">
      <c r="A157" s="240" t="s">
        <v>897</v>
      </c>
      <c r="B157" s="214" t="s">
        <v>817</v>
      </c>
      <c r="C157" s="239" t="s">
        <v>728</v>
      </c>
      <c r="D157" s="215">
        <v>0</v>
      </c>
      <c r="E157" s="232">
        <f>'3_10-11_кл'!$F$42</f>
        <v>0</v>
      </c>
    </row>
    <row r="158" spans="1:5" ht="31.2">
      <c r="A158" s="240" t="s">
        <v>898</v>
      </c>
      <c r="B158" s="216" t="s">
        <v>742</v>
      </c>
      <c r="C158" s="239" t="s">
        <v>728</v>
      </c>
      <c r="D158" s="215">
        <v>0</v>
      </c>
      <c r="E158" s="211">
        <f>'3_10-11_кл'!$R$42</f>
        <v>0</v>
      </c>
    </row>
    <row r="159" spans="1:5" ht="31.2">
      <c r="A159" s="240" t="s">
        <v>899</v>
      </c>
      <c r="B159" s="216" t="s">
        <v>749</v>
      </c>
      <c r="C159" s="239" t="s">
        <v>728</v>
      </c>
      <c r="D159" s="215">
        <v>0</v>
      </c>
      <c r="E159" s="211"/>
    </row>
    <row r="160" spans="1:5" ht="31.2">
      <c r="A160" s="240" t="s">
        <v>900</v>
      </c>
      <c r="B160" s="216" t="s">
        <v>751</v>
      </c>
      <c r="C160" s="239" t="s">
        <v>728</v>
      </c>
      <c r="D160" s="215">
        <v>0</v>
      </c>
      <c r="E160" s="211"/>
    </row>
    <row r="161" spans="1:5" ht="31.2">
      <c r="A161" s="240" t="s">
        <v>901</v>
      </c>
      <c r="B161" s="214" t="s">
        <v>822</v>
      </c>
      <c r="C161" s="239" t="s">
        <v>728</v>
      </c>
      <c r="D161" s="215">
        <v>0</v>
      </c>
      <c r="E161" s="232">
        <f>'3_10-11_кл'!$F$32</f>
        <v>0</v>
      </c>
    </row>
    <row r="162" spans="1:5" ht="31.2">
      <c r="A162" s="240" t="s">
        <v>902</v>
      </c>
      <c r="B162" s="216" t="s">
        <v>742</v>
      </c>
      <c r="C162" s="239" t="s">
        <v>728</v>
      </c>
      <c r="D162" s="215">
        <v>0</v>
      </c>
      <c r="E162" s="211">
        <f>'3_10-11_кл'!$R$32</f>
        <v>0</v>
      </c>
    </row>
    <row r="163" spans="1:5" ht="31.2">
      <c r="A163" s="240" t="s">
        <v>903</v>
      </c>
      <c r="B163" s="216" t="s">
        <v>749</v>
      </c>
      <c r="C163" s="239" t="s">
        <v>728</v>
      </c>
      <c r="D163" s="215">
        <v>0</v>
      </c>
      <c r="E163" s="211"/>
    </row>
    <row r="164" spans="1:5" ht="31.2">
      <c r="A164" s="240" t="s">
        <v>904</v>
      </c>
      <c r="B164" s="216" t="s">
        <v>751</v>
      </c>
      <c r="C164" s="239" t="s">
        <v>728</v>
      </c>
      <c r="D164" s="215">
        <v>0</v>
      </c>
      <c r="E164" s="211"/>
    </row>
    <row r="165" spans="1:5">
      <c r="A165" s="240" t="s">
        <v>905</v>
      </c>
      <c r="B165" s="214" t="s">
        <v>827</v>
      </c>
      <c r="C165" s="239" t="s">
        <v>728</v>
      </c>
      <c r="D165" s="215">
        <v>0</v>
      </c>
      <c r="E165" s="232">
        <f>'3_10-11_кл'!$F$46</f>
        <v>0</v>
      </c>
    </row>
    <row r="166" spans="1:5" ht="31.2">
      <c r="A166" s="240" t="s">
        <v>906</v>
      </c>
      <c r="B166" s="216" t="s">
        <v>742</v>
      </c>
      <c r="C166" s="239" t="s">
        <v>728</v>
      </c>
      <c r="D166" s="215">
        <v>0</v>
      </c>
      <c r="E166" s="211">
        <f>'3_10-11_кл'!$R$46</f>
        <v>0</v>
      </c>
    </row>
    <row r="167" spans="1:5" ht="31.2">
      <c r="A167" s="240" t="s">
        <v>907</v>
      </c>
      <c r="B167" s="216" t="s">
        <v>749</v>
      </c>
      <c r="C167" s="239" t="s">
        <v>728</v>
      </c>
      <c r="D167" s="215">
        <v>0</v>
      </c>
      <c r="E167" s="211"/>
    </row>
    <row r="168" spans="1:5" ht="31.2">
      <c r="A168" s="240" t="s">
        <v>908</v>
      </c>
      <c r="B168" s="216" t="s">
        <v>751</v>
      </c>
      <c r="C168" s="239" t="s">
        <v>728</v>
      </c>
      <c r="D168" s="215">
        <v>0</v>
      </c>
      <c r="E168" s="211"/>
    </row>
    <row r="169" spans="1:5">
      <c r="A169" s="240" t="s">
        <v>909</v>
      </c>
      <c r="B169" s="214" t="s">
        <v>832</v>
      </c>
      <c r="C169" s="239" t="s">
        <v>728</v>
      </c>
      <c r="D169" s="215">
        <v>0</v>
      </c>
      <c r="E169" s="232">
        <f>'3_10-11_кл'!$F$44</f>
        <v>0</v>
      </c>
    </row>
    <row r="170" spans="1:5" ht="31.2">
      <c r="A170" s="240" t="s">
        <v>910</v>
      </c>
      <c r="B170" s="216" t="s">
        <v>742</v>
      </c>
      <c r="C170" s="239" t="s">
        <v>728</v>
      </c>
      <c r="D170" s="215">
        <v>0</v>
      </c>
      <c r="E170" s="211">
        <f>'3_10-11_кл'!$R$44</f>
        <v>0</v>
      </c>
    </row>
    <row r="171" spans="1:5" ht="31.2">
      <c r="A171" s="240" t="s">
        <v>911</v>
      </c>
      <c r="B171" s="216" t="s">
        <v>749</v>
      </c>
      <c r="C171" s="239" t="s">
        <v>728</v>
      </c>
      <c r="D171" s="215">
        <v>0</v>
      </c>
      <c r="E171" s="211"/>
    </row>
    <row r="172" spans="1:5" ht="31.2">
      <c r="A172" s="240" t="s">
        <v>912</v>
      </c>
      <c r="B172" s="216" t="s">
        <v>751</v>
      </c>
      <c r="C172" s="239" t="s">
        <v>728</v>
      </c>
      <c r="D172" s="215">
        <v>0</v>
      </c>
      <c r="E172" s="211"/>
    </row>
    <row r="173" spans="1:5">
      <c r="A173" s="240" t="s">
        <v>913</v>
      </c>
      <c r="B173" s="214" t="s">
        <v>837</v>
      </c>
      <c r="C173" s="239" t="s">
        <v>728</v>
      </c>
      <c r="D173" s="215">
        <v>0</v>
      </c>
      <c r="E173" s="232">
        <f>'3_10-11_кл'!$F$41</f>
        <v>0</v>
      </c>
    </row>
    <row r="174" spans="1:5" ht="31.2">
      <c r="A174" s="240" t="s">
        <v>914</v>
      </c>
      <c r="B174" s="216" t="s">
        <v>742</v>
      </c>
      <c r="C174" s="239" t="s">
        <v>728</v>
      </c>
      <c r="D174" s="215">
        <v>0</v>
      </c>
      <c r="E174" s="211">
        <f>'3_10-11_кл'!$R$41</f>
        <v>0</v>
      </c>
    </row>
    <row r="175" spans="1:5" ht="31.2">
      <c r="A175" s="240" t="s">
        <v>915</v>
      </c>
      <c r="B175" s="216" t="s">
        <v>749</v>
      </c>
      <c r="C175" s="239" t="s">
        <v>728</v>
      </c>
      <c r="D175" s="215">
        <v>0</v>
      </c>
      <c r="E175" s="211"/>
    </row>
    <row r="176" spans="1:5" ht="31.2">
      <c r="A176" s="240" t="s">
        <v>916</v>
      </c>
      <c r="B176" s="216" t="s">
        <v>751</v>
      </c>
      <c r="C176" s="239" t="s">
        <v>728</v>
      </c>
      <c r="D176" s="215">
        <v>0</v>
      </c>
      <c r="E176" s="211"/>
    </row>
    <row r="177" spans="1:5">
      <c r="A177" s="366" t="s">
        <v>727</v>
      </c>
      <c r="B177" s="366"/>
      <c r="C177" s="366"/>
      <c r="D177" s="366"/>
      <c r="E177" s="366"/>
    </row>
    <row r="178" spans="1:5">
      <c r="A178" s="235"/>
      <c r="B178" s="310" t="s">
        <v>918</v>
      </c>
      <c r="C178" s="235"/>
      <c r="D178" s="235"/>
      <c r="E178" s="235"/>
    </row>
    <row r="179" spans="1:5">
      <c r="A179" s="240"/>
      <c r="B179" s="214" t="s">
        <v>740</v>
      </c>
      <c r="C179" s="239" t="s">
        <v>728</v>
      </c>
      <c r="D179" s="215">
        <v>0</v>
      </c>
      <c r="E179" s="232">
        <f>'2_4_кл'!$H$30</f>
        <v>0</v>
      </c>
    </row>
    <row r="180" spans="1:5" ht="31.2">
      <c r="A180" s="240"/>
      <c r="B180" s="216" t="s">
        <v>742</v>
      </c>
      <c r="C180" s="239" t="s">
        <v>728</v>
      </c>
      <c r="D180" s="215">
        <v>0</v>
      </c>
      <c r="E180" s="211">
        <f>'2_4_кл'!$T$30</f>
        <v>0</v>
      </c>
    </row>
    <row r="181" spans="1:5">
      <c r="A181" s="240"/>
      <c r="B181" s="214" t="s">
        <v>744</v>
      </c>
      <c r="C181" s="239" t="s">
        <v>728</v>
      </c>
      <c r="D181" s="215">
        <v>0</v>
      </c>
      <c r="E181" s="232">
        <f>'2_4_кл'!$H$31</f>
        <v>0</v>
      </c>
    </row>
    <row r="182" spans="1:5" ht="31.2">
      <c r="A182" s="240"/>
      <c r="B182" s="216" t="s">
        <v>742</v>
      </c>
      <c r="C182" s="239" t="s">
        <v>728</v>
      </c>
      <c r="D182" s="215">
        <v>0</v>
      </c>
      <c r="E182" s="211">
        <f>'2_4_кл'!$T$31</f>
        <v>0</v>
      </c>
    </row>
    <row r="183" spans="1:5">
      <c r="A183" s="365" t="s">
        <v>735</v>
      </c>
      <c r="B183" s="365"/>
      <c r="C183" s="365"/>
      <c r="D183" s="365"/>
      <c r="E183" s="365"/>
    </row>
    <row r="184" spans="1:5">
      <c r="A184" s="240"/>
      <c r="B184" s="214" t="s">
        <v>740</v>
      </c>
      <c r="C184" s="239" t="s">
        <v>728</v>
      </c>
      <c r="D184" s="215">
        <v>0</v>
      </c>
      <c r="E184" s="232">
        <f>'3_5-9_кл'!$H$38</f>
        <v>0</v>
      </c>
    </row>
    <row r="185" spans="1:5" ht="31.2">
      <c r="A185" s="240"/>
      <c r="B185" s="216" t="s">
        <v>742</v>
      </c>
      <c r="C185" s="239" t="s">
        <v>728</v>
      </c>
      <c r="D185" s="215">
        <v>0</v>
      </c>
      <c r="E185" s="211">
        <f>'3_5-9_кл'!$T$38</f>
        <v>0</v>
      </c>
    </row>
    <row r="186" spans="1:5" ht="31.2">
      <c r="A186" s="240"/>
      <c r="B186" s="216" t="s">
        <v>749</v>
      </c>
      <c r="C186" s="239" t="s">
        <v>728</v>
      </c>
      <c r="D186" s="215">
        <v>0</v>
      </c>
      <c r="E186" s="211"/>
    </row>
    <row r="187" spans="1:5" ht="31.2">
      <c r="A187" s="240"/>
      <c r="B187" s="216" t="s">
        <v>751</v>
      </c>
      <c r="C187" s="239" t="s">
        <v>728</v>
      </c>
      <c r="D187" s="215">
        <v>0</v>
      </c>
      <c r="E187" s="211"/>
    </row>
    <row r="188" spans="1:5">
      <c r="A188" s="240"/>
      <c r="B188" s="214" t="s">
        <v>744</v>
      </c>
      <c r="C188" s="239" t="s">
        <v>728</v>
      </c>
      <c r="D188" s="215">
        <v>0</v>
      </c>
      <c r="E188" s="232">
        <f>'3_5-9_кл'!$H$43</f>
        <v>0</v>
      </c>
    </row>
    <row r="189" spans="1:5" ht="31.2">
      <c r="A189" s="240"/>
      <c r="B189" s="216" t="s">
        <v>742</v>
      </c>
      <c r="C189" s="239" t="s">
        <v>728</v>
      </c>
      <c r="D189" s="215">
        <v>0</v>
      </c>
      <c r="E189" s="211">
        <f>'3_5-9_кл'!$T$43</f>
        <v>0</v>
      </c>
    </row>
    <row r="190" spans="1:5" ht="31.2">
      <c r="A190" s="240"/>
      <c r="B190" s="216" t="s">
        <v>749</v>
      </c>
      <c r="C190" s="239" t="s">
        <v>728</v>
      </c>
      <c r="D190" s="215">
        <v>0</v>
      </c>
      <c r="E190" s="211"/>
    </row>
    <row r="191" spans="1:5" ht="31.2">
      <c r="A191" s="240"/>
      <c r="B191" s="216" t="s">
        <v>751</v>
      </c>
      <c r="C191" s="239" t="s">
        <v>728</v>
      </c>
      <c r="D191" s="215">
        <v>0</v>
      </c>
      <c r="E191" s="211"/>
    </row>
    <row r="192" spans="1:5">
      <c r="A192" s="240"/>
      <c r="B192" s="214" t="s">
        <v>757</v>
      </c>
      <c r="C192" s="239" t="s">
        <v>728</v>
      </c>
      <c r="D192" s="215">
        <v>0</v>
      </c>
      <c r="E192" s="232">
        <f>'3_5-9_кл'!$H$27+'3_5-9_кл'!$H$33+'3_5-9_кл'!$H$35+'3_5-9_кл'!$H$36+'3_5-9_кл'!$H$39+'3_5-9_кл'!$H$47</f>
        <v>0</v>
      </c>
    </row>
    <row r="193" spans="1:5" ht="31.2">
      <c r="A193" s="240"/>
      <c r="B193" s="216" t="s">
        <v>742</v>
      </c>
      <c r="C193" s="239" t="s">
        <v>728</v>
      </c>
      <c r="D193" s="215">
        <v>0</v>
      </c>
      <c r="E193" s="211">
        <f>'3_5-9_кл'!$T$27+'3_5-9_кл'!$T$33+'3_5-9_кл'!$T$35+'3_5-9_кл'!$T$36+'3_5-9_кл'!$T$39+'3_5-9_кл'!$T$47</f>
        <v>0</v>
      </c>
    </row>
    <row r="194" spans="1:5" ht="31.2">
      <c r="A194" s="240"/>
      <c r="B194" s="216" t="s">
        <v>749</v>
      </c>
      <c r="C194" s="239" t="s">
        <v>728</v>
      </c>
      <c r="D194" s="215">
        <v>0</v>
      </c>
      <c r="E194" s="211"/>
    </row>
    <row r="195" spans="1:5" ht="31.2">
      <c r="A195" s="240"/>
      <c r="B195" s="216" t="s">
        <v>751</v>
      </c>
      <c r="C195" s="239" t="s">
        <v>728</v>
      </c>
      <c r="D195" s="215">
        <v>0</v>
      </c>
      <c r="E195" s="211"/>
    </row>
    <row r="196" spans="1:5">
      <c r="A196" s="240"/>
      <c r="B196" s="214" t="s">
        <v>762</v>
      </c>
      <c r="C196" s="239" t="s">
        <v>728</v>
      </c>
      <c r="D196" s="215">
        <v>0</v>
      </c>
      <c r="E196" s="232">
        <f>'3_5-9_кл'!$H$31</f>
        <v>0</v>
      </c>
    </row>
    <row r="197" spans="1:5" ht="31.2">
      <c r="A197" s="240"/>
      <c r="B197" s="216" t="s">
        <v>742</v>
      </c>
      <c r="C197" s="239" t="s">
        <v>728</v>
      </c>
      <c r="D197" s="215">
        <v>0</v>
      </c>
      <c r="E197" s="211">
        <f>'3_5-9_кл'!$T$31</f>
        <v>0</v>
      </c>
    </row>
    <row r="198" spans="1:5" ht="31.2">
      <c r="A198" s="240"/>
      <c r="B198" s="216" t="s">
        <v>749</v>
      </c>
      <c r="C198" s="239" t="s">
        <v>728</v>
      </c>
      <c r="D198" s="215">
        <v>0</v>
      </c>
      <c r="E198" s="211"/>
    </row>
    <row r="199" spans="1:5" ht="31.2">
      <c r="A199" s="240"/>
      <c r="B199" s="216" t="s">
        <v>751</v>
      </c>
      <c r="C199" s="239" t="s">
        <v>728</v>
      </c>
      <c r="D199" s="215">
        <v>0</v>
      </c>
      <c r="E199" s="211"/>
    </row>
    <row r="200" spans="1:5">
      <c r="A200" s="240"/>
      <c r="B200" s="214" t="s">
        <v>767</v>
      </c>
      <c r="C200" s="239" t="s">
        <v>728</v>
      </c>
      <c r="D200" s="215">
        <v>0</v>
      </c>
      <c r="E200" s="232">
        <f>'3_5-9_кл'!$H$45</f>
        <v>0</v>
      </c>
    </row>
    <row r="201" spans="1:5" ht="31.2">
      <c r="A201" s="240"/>
      <c r="B201" s="216" t="s">
        <v>742</v>
      </c>
      <c r="C201" s="239" t="s">
        <v>728</v>
      </c>
      <c r="D201" s="215">
        <v>0</v>
      </c>
      <c r="E201" s="211">
        <f>'3_5-9_кл'!$T$45</f>
        <v>0</v>
      </c>
    </row>
    <row r="202" spans="1:5" ht="31.2">
      <c r="A202" s="240"/>
      <c r="B202" s="216" t="s">
        <v>749</v>
      </c>
      <c r="C202" s="239" t="s">
        <v>728</v>
      </c>
      <c r="D202" s="215">
        <v>0</v>
      </c>
      <c r="E202" s="211"/>
    </row>
    <row r="203" spans="1:5" ht="31.2">
      <c r="A203" s="240"/>
      <c r="B203" s="216" t="s">
        <v>751</v>
      </c>
      <c r="C203" s="239" t="s">
        <v>728</v>
      </c>
      <c r="D203" s="215">
        <v>0</v>
      </c>
      <c r="E203" s="211"/>
    </row>
    <row r="204" spans="1:5">
      <c r="A204" s="240"/>
      <c r="B204" s="214" t="s">
        <v>772</v>
      </c>
      <c r="C204" s="239" t="s">
        <v>728</v>
      </c>
      <c r="D204" s="215">
        <v>0</v>
      </c>
      <c r="E204" s="232">
        <f>'3_5-9_кл'!$H$48</f>
        <v>0</v>
      </c>
    </row>
    <row r="205" spans="1:5" ht="31.2">
      <c r="A205" s="240"/>
      <c r="B205" s="216" t="s">
        <v>742</v>
      </c>
      <c r="C205" s="239" t="s">
        <v>728</v>
      </c>
      <c r="D205" s="215">
        <v>0</v>
      </c>
      <c r="E205" s="211">
        <f>'3_5-9_кл'!$T$48</f>
        <v>0</v>
      </c>
    </row>
    <row r="206" spans="1:5" ht="31.2">
      <c r="A206" s="240"/>
      <c r="B206" s="216" t="s">
        <v>749</v>
      </c>
      <c r="C206" s="239" t="s">
        <v>728</v>
      </c>
      <c r="D206" s="215">
        <v>0</v>
      </c>
      <c r="E206" s="211"/>
    </row>
    <row r="207" spans="1:5" ht="31.2">
      <c r="A207" s="240"/>
      <c r="B207" s="216" t="s">
        <v>751</v>
      </c>
      <c r="C207" s="239" t="s">
        <v>728</v>
      </c>
      <c r="D207" s="215">
        <v>0</v>
      </c>
      <c r="E207" s="211"/>
    </row>
    <row r="208" spans="1:5">
      <c r="A208" s="240"/>
      <c r="B208" s="214" t="s">
        <v>777</v>
      </c>
      <c r="C208" s="239" t="s">
        <v>728</v>
      </c>
      <c r="D208" s="215">
        <v>0</v>
      </c>
      <c r="E208" s="232">
        <f>'3_5-9_кл'!$H$29</f>
        <v>0</v>
      </c>
    </row>
    <row r="209" spans="1:5" ht="31.2">
      <c r="A209" s="240"/>
      <c r="B209" s="216" t="s">
        <v>742</v>
      </c>
      <c r="C209" s="239" t="s">
        <v>728</v>
      </c>
      <c r="D209" s="215">
        <v>0</v>
      </c>
      <c r="E209" s="211">
        <f>'3_5-9_кл'!$T$29</f>
        <v>0</v>
      </c>
    </row>
    <row r="210" spans="1:5" ht="31.2">
      <c r="A210" s="240"/>
      <c r="B210" s="216" t="s">
        <v>749</v>
      </c>
      <c r="C210" s="239" t="s">
        <v>728</v>
      </c>
      <c r="D210" s="215">
        <v>0</v>
      </c>
      <c r="E210" s="211"/>
    </row>
    <row r="211" spans="1:5" ht="31.2">
      <c r="A211" s="240"/>
      <c r="B211" s="216" t="s">
        <v>751</v>
      </c>
      <c r="C211" s="239" t="s">
        <v>728</v>
      </c>
      <c r="D211" s="215">
        <v>0</v>
      </c>
      <c r="E211" s="211"/>
    </row>
    <row r="212" spans="1:5">
      <c r="A212" s="240"/>
      <c r="B212" s="214" t="s">
        <v>782</v>
      </c>
      <c r="C212" s="239" t="s">
        <v>728</v>
      </c>
      <c r="D212" s="215">
        <v>0</v>
      </c>
      <c r="E212" s="232">
        <f>'3_5-9_кл'!$H$49</f>
        <v>0</v>
      </c>
    </row>
    <row r="213" spans="1:5" ht="31.2">
      <c r="A213" s="240"/>
      <c r="B213" s="216" t="s">
        <v>742</v>
      </c>
      <c r="C213" s="239" t="s">
        <v>728</v>
      </c>
      <c r="D213" s="215">
        <v>0</v>
      </c>
      <c r="E213" s="211">
        <f>'3_5-9_кл'!$T$49</f>
        <v>0</v>
      </c>
    </row>
    <row r="214" spans="1:5" ht="31.2">
      <c r="A214" s="240"/>
      <c r="B214" s="216" t="s">
        <v>749</v>
      </c>
      <c r="C214" s="239" t="s">
        <v>728</v>
      </c>
      <c r="D214" s="215">
        <v>0</v>
      </c>
      <c r="E214" s="211"/>
    </row>
    <row r="215" spans="1:5" ht="31.2">
      <c r="A215" s="240"/>
      <c r="B215" s="216" t="s">
        <v>751</v>
      </c>
      <c r="C215" s="239" t="s">
        <v>728</v>
      </c>
      <c r="D215" s="215">
        <v>0</v>
      </c>
      <c r="E215" s="211"/>
    </row>
    <row r="216" spans="1:5">
      <c r="A216" s="240"/>
      <c r="B216" s="214" t="s">
        <v>787</v>
      </c>
      <c r="C216" s="239" t="s">
        <v>728</v>
      </c>
      <c r="D216" s="215">
        <v>0</v>
      </c>
      <c r="E216" s="232">
        <f>'3_5-9_кл'!$H$30</f>
        <v>0</v>
      </c>
    </row>
    <row r="217" spans="1:5" ht="31.2">
      <c r="A217" s="240"/>
      <c r="B217" s="216" t="s">
        <v>742</v>
      </c>
      <c r="C217" s="239" t="s">
        <v>728</v>
      </c>
      <c r="D217" s="215">
        <v>0</v>
      </c>
      <c r="E217" s="211">
        <f>'3_5-9_кл'!$T$30</f>
        <v>0</v>
      </c>
    </row>
    <row r="218" spans="1:5" ht="31.2">
      <c r="A218" s="240"/>
      <c r="B218" s="216" t="s">
        <v>749</v>
      </c>
      <c r="C218" s="239" t="s">
        <v>728</v>
      </c>
      <c r="D218" s="215">
        <v>0</v>
      </c>
      <c r="E218" s="211"/>
    </row>
    <row r="219" spans="1:5" ht="31.2">
      <c r="A219" s="240"/>
      <c r="B219" s="216" t="s">
        <v>751</v>
      </c>
      <c r="C219" s="239" t="s">
        <v>728</v>
      </c>
      <c r="D219" s="215">
        <v>0</v>
      </c>
      <c r="E219" s="211"/>
    </row>
    <row r="220" spans="1:5">
      <c r="A220" s="240"/>
      <c r="B220" s="214" t="s">
        <v>792</v>
      </c>
      <c r="C220" s="239" t="s">
        <v>728</v>
      </c>
      <c r="D220" s="215">
        <v>0</v>
      </c>
      <c r="E220" s="232">
        <f>'3_5-9_кл'!$H$28</f>
        <v>0</v>
      </c>
    </row>
    <row r="221" spans="1:5" ht="31.2">
      <c r="A221" s="240"/>
      <c r="B221" s="216" t="s">
        <v>742</v>
      </c>
      <c r="C221" s="239" t="s">
        <v>728</v>
      </c>
      <c r="D221" s="215">
        <v>0</v>
      </c>
      <c r="E221" s="211">
        <f>'3_5-9_кл'!$T$28</f>
        <v>0</v>
      </c>
    </row>
    <row r="222" spans="1:5" ht="31.2">
      <c r="A222" s="240"/>
      <c r="B222" s="216" t="s">
        <v>749</v>
      </c>
      <c r="C222" s="239" t="s">
        <v>728</v>
      </c>
      <c r="D222" s="215">
        <v>0</v>
      </c>
      <c r="E222" s="211"/>
    </row>
    <row r="223" spans="1:5" ht="31.2">
      <c r="A223" s="240"/>
      <c r="B223" s="216" t="s">
        <v>751</v>
      </c>
      <c r="C223" s="239" t="s">
        <v>728</v>
      </c>
      <c r="D223" s="215">
        <v>0</v>
      </c>
      <c r="E223" s="211"/>
    </row>
    <row r="224" spans="1:5">
      <c r="A224" s="240"/>
      <c r="B224" s="214" t="s">
        <v>797</v>
      </c>
      <c r="C224" s="239" t="s">
        <v>728</v>
      </c>
      <c r="D224" s="215">
        <v>0</v>
      </c>
      <c r="E224" s="232">
        <f>'3_5-9_кл'!$H$37</f>
        <v>0</v>
      </c>
    </row>
    <row r="225" spans="1:5" ht="31.2">
      <c r="A225" s="240"/>
      <c r="B225" s="216" t="s">
        <v>742</v>
      </c>
      <c r="C225" s="239" t="s">
        <v>728</v>
      </c>
      <c r="D225" s="215">
        <v>0</v>
      </c>
      <c r="E225" s="211">
        <f>'3_5-9_кл'!$T$37</f>
        <v>0</v>
      </c>
    </row>
    <row r="226" spans="1:5" ht="31.2">
      <c r="A226" s="240"/>
      <c r="B226" s="216" t="s">
        <v>749</v>
      </c>
      <c r="C226" s="239" t="s">
        <v>728</v>
      </c>
      <c r="D226" s="215">
        <v>0</v>
      </c>
      <c r="E226" s="211"/>
    </row>
    <row r="227" spans="1:5" ht="31.2">
      <c r="A227" s="240"/>
      <c r="B227" s="216" t="s">
        <v>751</v>
      </c>
      <c r="C227" s="239" t="s">
        <v>728</v>
      </c>
      <c r="D227" s="215">
        <v>0</v>
      </c>
      <c r="E227" s="211"/>
    </row>
    <row r="228" spans="1:5">
      <c r="A228" s="240"/>
      <c r="B228" s="214" t="s">
        <v>802</v>
      </c>
      <c r="C228" s="239" t="s">
        <v>728</v>
      </c>
      <c r="D228" s="215">
        <v>0</v>
      </c>
      <c r="E228" s="232">
        <f>'3_5-9_кл'!$H$34</f>
        <v>0</v>
      </c>
    </row>
    <row r="229" spans="1:5" ht="31.2">
      <c r="A229" s="240"/>
      <c r="B229" s="216" t="s">
        <v>742</v>
      </c>
      <c r="C229" s="239" t="s">
        <v>728</v>
      </c>
      <c r="D229" s="215">
        <v>0</v>
      </c>
      <c r="E229" s="211">
        <f>'3_5-9_кл'!$T$34</f>
        <v>0</v>
      </c>
    </row>
    <row r="230" spans="1:5" ht="31.2">
      <c r="A230" s="240"/>
      <c r="B230" s="216" t="s">
        <v>749</v>
      </c>
      <c r="C230" s="239" t="s">
        <v>728</v>
      </c>
      <c r="D230" s="215">
        <v>0</v>
      </c>
      <c r="E230" s="211"/>
    </row>
    <row r="231" spans="1:5" ht="31.2">
      <c r="A231" s="240"/>
      <c r="B231" s="216" t="s">
        <v>751</v>
      </c>
      <c r="C231" s="239" t="s">
        <v>728</v>
      </c>
      <c r="D231" s="215">
        <v>0</v>
      </c>
      <c r="E231" s="211"/>
    </row>
    <row r="232" spans="1:5">
      <c r="A232" s="240"/>
      <c r="B232" s="214" t="s">
        <v>807</v>
      </c>
      <c r="C232" s="239" t="s">
        <v>728</v>
      </c>
      <c r="D232" s="215">
        <v>0</v>
      </c>
      <c r="E232" s="232">
        <f>'3_5-9_кл'!$H$40</f>
        <v>0</v>
      </c>
    </row>
    <row r="233" spans="1:5" ht="31.2">
      <c r="A233" s="240"/>
      <c r="B233" s="216" t="s">
        <v>742</v>
      </c>
      <c r="C233" s="239" t="s">
        <v>728</v>
      </c>
      <c r="D233" s="215">
        <v>0</v>
      </c>
      <c r="E233" s="211">
        <f>'3_5-9_кл'!$T$40</f>
        <v>0</v>
      </c>
    </row>
    <row r="234" spans="1:5" ht="31.2">
      <c r="A234" s="240"/>
      <c r="B234" s="216" t="s">
        <v>749</v>
      </c>
      <c r="C234" s="239" t="s">
        <v>728</v>
      </c>
      <c r="D234" s="215">
        <v>0</v>
      </c>
      <c r="E234" s="211"/>
    </row>
    <row r="235" spans="1:5" ht="31.2">
      <c r="A235" s="240"/>
      <c r="B235" s="216" t="s">
        <v>751</v>
      </c>
      <c r="C235" s="239" t="s">
        <v>728</v>
      </c>
      <c r="D235" s="215">
        <v>0</v>
      </c>
      <c r="E235" s="211"/>
    </row>
    <row r="236" spans="1:5">
      <c r="A236" s="240"/>
      <c r="B236" s="214" t="s">
        <v>812</v>
      </c>
      <c r="C236" s="239" t="s">
        <v>728</v>
      </c>
      <c r="D236" s="215">
        <v>0</v>
      </c>
      <c r="E236" s="232">
        <f>'3_5-9_кл'!$H$50</f>
        <v>0</v>
      </c>
    </row>
    <row r="237" spans="1:5" ht="31.2">
      <c r="A237" s="240"/>
      <c r="B237" s="216" t="s">
        <v>742</v>
      </c>
      <c r="C237" s="239" t="s">
        <v>728</v>
      </c>
      <c r="D237" s="215">
        <v>0</v>
      </c>
      <c r="E237" s="211">
        <f>'3_5-9_кл'!$T$50</f>
        <v>0</v>
      </c>
    </row>
    <row r="238" spans="1:5" ht="31.2">
      <c r="A238" s="240"/>
      <c r="B238" s="216" t="s">
        <v>749</v>
      </c>
      <c r="C238" s="239" t="s">
        <v>728</v>
      </c>
      <c r="D238" s="215">
        <v>0</v>
      </c>
      <c r="E238" s="211"/>
    </row>
    <row r="239" spans="1:5" ht="31.2">
      <c r="A239" s="240"/>
      <c r="B239" s="216" t="s">
        <v>751</v>
      </c>
      <c r="C239" s="239" t="s">
        <v>728</v>
      </c>
      <c r="D239" s="215">
        <v>0</v>
      </c>
      <c r="E239" s="211"/>
    </row>
    <row r="240" spans="1:5">
      <c r="A240" s="240"/>
      <c r="B240" s="214" t="s">
        <v>817</v>
      </c>
      <c r="C240" s="239" t="s">
        <v>728</v>
      </c>
      <c r="D240" s="215">
        <v>0</v>
      </c>
      <c r="E240" s="232">
        <f>'3_5-9_кл'!$H$42</f>
        <v>0</v>
      </c>
    </row>
    <row r="241" spans="1:5" ht="31.2">
      <c r="A241" s="240"/>
      <c r="B241" s="216" t="s">
        <v>742</v>
      </c>
      <c r="C241" s="239" t="s">
        <v>728</v>
      </c>
      <c r="D241" s="215">
        <v>0</v>
      </c>
      <c r="E241" s="211">
        <f>'3_5-9_кл'!$T$42</f>
        <v>0</v>
      </c>
    </row>
    <row r="242" spans="1:5" ht="31.2">
      <c r="A242" s="240"/>
      <c r="B242" s="216" t="s">
        <v>749</v>
      </c>
      <c r="C242" s="239" t="s">
        <v>728</v>
      </c>
      <c r="D242" s="215">
        <v>0</v>
      </c>
      <c r="E242" s="211"/>
    </row>
    <row r="243" spans="1:5" ht="31.2">
      <c r="A243" s="240"/>
      <c r="B243" s="216" t="s">
        <v>751</v>
      </c>
      <c r="C243" s="239" t="s">
        <v>728</v>
      </c>
      <c r="D243" s="215">
        <v>0</v>
      </c>
      <c r="E243" s="211"/>
    </row>
    <row r="244" spans="1:5" ht="31.2">
      <c r="A244" s="240"/>
      <c r="B244" s="214" t="s">
        <v>822</v>
      </c>
      <c r="C244" s="239" t="s">
        <v>728</v>
      </c>
      <c r="D244" s="215">
        <v>0</v>
      </c>
      <c r="E244" s="232">
        <f>'3_5-9_кл'!$H$32</f>
        <v>0</v>
      </c>
    </row>
    <row r="245" spans="1:5" ht="31.2">
      <c r="A245" s="240"/>
      <c r="B245" s="216" t="s">
        <v>742</v>
      </c>
      <c r="C245" s="239" t="s">
        <v>728</v>
      </c>
      <c r="D245" s="215">
        <v>0</v>
      </c>
      <c r="E245" s="211">
        <f>'3_5-9_кл'!$T$32</f>
        <v>0</v>
      </c>
    </row>
    <row r="246" spans="1:5" ht="31.2">
      <c r="A246" s="240"/>
      <c r="B246" s="216" t="s">
        <v>749</v>
      </c>
      <c r="C246" s="239" t="s">
        <v>728</v>
      </c>
      <c r="D246" s="215">
        <v>0</v>
      </c>
      <c r="E246" s="211"/>
    </row>
    <row r="247" spans="1:5" ht="31.2">
      <c r="A247" s="240"/>
      <c r="B247" s="216" t="s">
        <v>751</v>
      </c>
      <c r="C247" s="239" t="s">
        <v>728</v>
      </c>
      <c r="D247" s="215">
        <v>0</v>
      </c>
      <c r="E247" s="211"/>
    </row>
    <row r="248" spans="1:5">
      <c r="A248" s="240"/>
      <c r="B248" s="214" t="s">
        <v>827</v>
      </c>
      <c r="C248" s="239" t="s">
        <v>728</v>
      </c>
      <c r="D248" s="215">
        <v>0</v>
      </c>
      <c r="E248" s="232">
        <f>'3_5-9_кл'!$H$46</f>
        <v>0</v>
      </c>
    </row>
    <row r="249" spans="1:5" ht="31.2">
      <c r="A249" s="240"/>
      <c r="B249" s="216" t="s">
        <v>742</v>
      </c>
      <c r="C249" s="239" t="s">
        <v>728</v>
      </c>
      <c r="D249" s="215">
        <v>0</v>
      </c>
      <c r="E249" s="211">
        <f>'3_5-9_кл'!$T$46</f>
        <v>0</v>
      </c>
    </row>
    <row r="250" spans="1:5" ht="31.2">
      <c r="A250" s="240"/>
      <c r="B250" s="216" t="s">
        <v>749</v>
      </c>
      <c r="C250" s="239" t="s">
        <v>728</v>
      </c>
      <c r="D250" s="215">
        <v>0</v>
      </c>
      <c r="E250" s="211"/>
    </row>
    <row r="251" spans="1:5" ht="31.2">
      <c r="A251" s="240"/>
      <c r="B251" s="216" t="s">
        <v>751</v>
      </c>
      <c r="C251" s="239" t="s">
        <v>728</v>
      </c>
      <c r="D251" s="215">
        <v>0</v>
      </c>
      <c r="E251" s="211"/>
    </row>
    <row r="252" spans="1:5">
      <c r="A252" s="240"/>
      <c r="B252" s="214" t="s">
        <v>832</v>
      </c>
      <c r="C252" s="239" t="s">
        <v>728</v>
      </c>
      <c r="D252" s="215">
        <v>0</v>
      </c>
      <c r="E252" s="232">
        <f>'3_5-9_кл'!$H$44</f>
        <v>0</v>
      </c>
    </row>
    <row r="253" spans="1:5" ht="31.2">
      <c r="A253" s="240"/>
      <c r="B253" s="216" t="s">
        <v>742</v>
      </c>
      <c r="C253" s="239" t="s">
        <v>728</v>
      </c>
      <c r="D253" s="215">
        <v>0</v>
      </c>
      <c r="E253" s="211">
        <f>'3_5-9_кл'!$T$44</f>
        <v>0</v>
      </c>
    </row>
    <row r="254" spans="1:5" ht="31.2">
      <c r="A254" s="240"/>
      <c r="B254" s="216" t="s">
        <v>749</v>
      </c>
      <c r="C254" s="239" t="s">
        <v>728</v>
      </c>
      <c r="D254" s="215">
        <v>0</v>
      </c>
      <c r="E254" s="211"/>
    </row>
    <row r="255" spans="1:5" ht="31.2">
      <c r="A255" s="240"/>
      <c r="B255" s="216" t="s">
        <v>751</v>
      </c>
      <c r="C255" s="239" t="s">
        <v>728</v>
      </c>
      <c r="D255" s="215">
        <v>0</v>
      </c>
      <c r="E255" s="211"/>
    </row>
    <row r="256" spans="1:5">
      <c r="A256" s="240"/>
      <c r="B256" s="214" t="s">
        <v>837</v>
      </c>
      <c r="C256" s="239" t="s">
        <v>728</v>
      </c>
      <c r="D256" s="215">
        <v>0</v>
      </c>
      <c r="E256" s="232">
        <f>'3_5-9_кл'!$H$41</f>
        <v>0</v>
      </c>
    </row>
    <row r="257" spans="1:5" ht="31.2">
      <c r="A257" s="240"/>
      <c r="B257" s="216" t="s">
        <v>742</v>
      </c>
      <c r="C257" s="239" t="s">
        <v>728</v>
      </c>
      <c r="D257" s="215">
        <v>0</v>
      </c>
      <c r="E257" s="211">
        <f>'3_5-9_кл'!$T$41</f>
        <v>0</v>
      </c>
    </row>
    <row r="258" spans="1:5" ht="31.2">
      <c r="A258" s="240"/>
      <c r="B258" s="216" t="s">
        <v>749</v>
      </c>
      <c r="C258" s="239" t="s">
        <v>728</v>
      </c>
      <c r="D258" s="215">
        <v>0</v>
      </c>
      <c r="E258" s="211"/>
    </row>
    <row r="259" spans="1:5" ht="31.2">
      <c r="A259" s="240"/>
      <c r="B259" s="216" t="s">
        <v>751</v>
      </c>
      <c r="C259" s="239" t="s">
        <v>728</v>
      </c>
      <c r="D259" s="215">
        <v>0</v>
      </c>
      <c r="E259" s="211"/>
    </row>
    <row r="260" spans="1:5">
      <c r="A260" s="365" t="s">
        <v>737</v>
      </c>
      <c r="B260" s="365"/>
      <c r="C260" s="365"/>
      <c r="D260" s="365"/>
      <c r="E260" s="365"/>
    </row>
    <row r="261" spans="1:5">
      <c r="A261" s="240"/>
      <c r="B261" s="214" t="s">
        <v>740</v>
      </c>
      <c r="C261" s="239" t="s">
        <v>728</v>
      </c>
      <c r="D261" s="215">
        <v>0</v>
      </c>
      <c r="E261" s="232">
        <f>'3_10-11_кл'!$H$38</f>
        <v>0</v>
      </c>
    </row>
    <row r="262" spans="1:5" ht="31.2">
      <c r="A262" s="240"/>
      <c r="B262" s="216" t="s">
        <v>742</v>
      </c>
      <c r="C262" s="239" t="s">
        <v>728</v>
      </c>
      <c r="D262" s="215">
        <v>0</v>
      </c>
      <c r="E262" s="211">
        <f>'3_10-11_кл'!$T$38</f>
        <v>0</v>
      </c>
    </row>
    <row r="263" spans="1:5" ht="31.2">
      <c r="A263" s="240"/>
      <c r="B263" s="216" t="s">
        <v>749</v>
      </c>
      <c r="C263" s="239" t="s">
        <v>728</v>
      </c>
      <c r="D263" s="215">
        <v>0</v>
      </c>
      <c r="E263" s="211"/>
    </row>
    <row r="264" spans="1:5" ht="31.2">
      <c r="A264" s="240"/>
      <c r="B264" s="216" t="s">
        <v>751</v>
      </c>
      <c r="C264" s="239" t="s">
        <v>728</v>
      </c>
      <c r="D264" s="215">
        <v>0</v>
      </c>
      <c r="E264" s="211"/>
    </row>
    <row r="265" spans="1:5">
      <c r="A265" s="240"/>
      <c r="B265" s="214" t="s">
        <v>744</v>
      </c>
      <c r="C265" s="239" t="s">
        <v>728</v>
      </c>
      <c r="D265" s="215">
        <v>0</v>
      </c>
      <c r="E265" s="232">
        <f>'3_10-11_кл'!$H$43</f>
        <v>0</v>
      </c>
    </row>
    <row r="266" spans="1:5" ht="31.2">
      <c r="A266" s="240"/>
      <c r="B266" s="216" t="s">
        <v>742</v>
      </c>
      <c r="C266" s="239" t="s">
        <v>728</v>
      </c>
      <c r="D266" s="215">
        <v>0</v>
      </c>
      <c r="E266" s="211">
        <f>'3_10-11_кл'!$T$43</f>
        <v>0</v>
      </c>
    </row>
    <row r="267" spans="1:5" ht="31.2">
      <c r="A267" s="240"/>
      <c r="B267" s="216" t="s">
        <v>749</v>
      </c>
      <c r="C267" s="239" t="s">
        <v>728</v>
      </c>
      <c r="D267" s="215">
        <v>0</v>
      </c>
      <c r="E267" s="211"/>
    </row>
    <row r="268" spans="1:5" ht="31.2">
      <c r="A268" s="240"/>
      <c r="B268" s="216" t="s">
        <v>751</v>
      </c>
      <c r="C268" s="239" t="s">
        <v>728</v>
      </c>
      <c r="D268" s="215">
        <v>0</v>
      </c>
      <c r="E268" s="211"/>
    </row>
    <row r="269" spans="1:5">
      <c r="A269" s="240"/>
      <c r="B269" s="214" t="s">
        <v>757</v>
      </c>
      <c r="C269" s="239" t="s">
        <v>728</v>
      </c>
      <c r="D269" s="215">
        <v>0</v>
      </c>
      <c r="E269" s="232">
        <f>'3_10-11_кл'!$H$27+'3_10-11_кл'!$H$33+'3_10-11_кл'!$H$35+'3_10-11_кл'!$H$36+'3_10-11_кл'!$H$39+'3_10-11_кл'!$H$47</f>
        <v>0</v>
      </c>
    </row>
    <row r="270" spans="1:5" ht="31.2">
      <c r="A270" s="240"/>
      <c r="B270" s="216" t="s">
        <v>742</v>
      </c>
      <c r="C270" s="239" t="s">
        <v>728</v>
      </c>
      <c r="D270" s="215">
        <v>0</v>
      </c>
      <c r="E270" s="211">
        <f>'3_10-11_кл'!$T$27+'3_10-11_кл'!$T$33+'3_10-11_кл'!$T$35+'3_10-11_кл'!$T$36+'3_10-11_кл'!$T$39+'3_10-11_кл'!$T$47</f>
        <v>0</v>
      </c>
    </row>
    <row r="271" spans="1:5" ht="31.2">
      <c r="A271" s="240"/>
      <c r="B271" s="216" t="s">
        <v>749</v>
      </c>
      <c r="C271" s="239" t="s">
        <v>728</v>
      </c>
      <c r="D271" s="215">
        <v>0</v>
      </c>
      <c r="E271" s="211"/>
    </row>
    <row r="272" spans="1:5" ht="31.2">
      <c r="A272" s="240"/>
      <c r="B272" s="216" t="s">
        <v>751</v>
      </c>
      <c r="C272" s="239" t="s">
        <v>728</v>
      </c>
      <c r="D272" s="215">
        <v>0</v>
      </c>
      <c r="E272" s="211"/>
    </row>
    <row r="273" spans="1:5">
      <c r="A273" s="240"/>
      <c r="B273" s="214" t="s">
        <v>762</v>
      </c>
      <c r="C273" s="239" t="s">
        <v>728</v>
      </c>
      <c r="D273" s="215">
        <v>0</v>
      </c>
      <c r="E273" s="232">
        <f>'3_10-11_кл'!$H$31</f>
        <v>0</v>
      </c>
    </row>
    <row r="274" spans="1:5" ht="31.2">
      <c r="A274" s="240"/>
      <c r="B274" s="216" t="s">
        <v>742</v>
      </c>
      <c r="C274" s="239" t="s">
        <v>728</v>
      </c>
      <c r="D274" s="215">
        <v>0</v>
      </c>
      <c r="E274" s="211">
        <f>'3_10-11_кл'!$T$31</f>
        <v>0</v>
      </c>
    </row>
    <row r="275" spans="1:5" ht="31.2">
      <c r="A275" s="240"/>
      <c r="B275" s="216" t="s">
        <v>749</v>
      </c>
      <c r="C275" s="239" t="s">
        <v>728</v>
      </c>
      <c r="D275" s="215">
        <v>0</v>
      </c>
      <c r="E275" s="211"/>
    </row>
    <row r="276" spans="1:5" ht="31.2">
      <c r="A276" s="240"/>
      <c r="B276" s="216" t="s">
        <v>751</v>
      </c>
      <c r="C276" s="239" t="s">
        <v>728</v>
      </c>
      <c r="D276" s="215">
        <v>0</v>
      </c>
      <c r="E276" s="211"/>
    </row>
    <row r="277" spans="1:5">
      <c r="A277" s="240"/>
      <c r="B277" s="214" t="s">
        <v>767</v>
      </c>
      <c r="C277" s="239" t="s">
        <v>728</v>
      </c>
      <c r="D277" s="215">
        <v>0</v>
      </c>
      <c r="E277" s="232">
        <f>'3_10-11_кл'!$H$45</f>
        <v>0</v>
      </c>
    </row>
    <row r="278" spans="1:5" ht="31.2">
      <c r="A278" s="240"/>
      <c r="B278" s="216" t="s">
        <v>742</v>
      </c>
      <c r="C278" s="239" t="s">
        <v>728</v>
      </c>
      <c r="D278" s="215">
        <v>0</v>
      </c>
      <c r="E278" s="211">
        <f>'3_10-11_кл'!$T$45</f>
        <v>0</v>
      </c>
    </row>
    <row r="279" spans="1:5" ht="31.2">
      <c r="A279" s="240"/>
      <c r="B279" s="216" t="s">
        <v>749</v>
      </c>
      <c r="C279" s="239" t="s">
        <v>728</v>
      </c>
      <c r="D279" s="215">
        <v>0</v>
      </c>
      <c r="E279" s="211"/>
    </row>
    <row r="280" spans="1:5" ht="31.2">
      <c r="A280" s="240"/>
      <c r="B280" s="216" t="s">
        <v>751</v>
      </c>
      <c r="C280" s="239" t="s">
        <v>728</v>
      </c>
      <c r="D280" s="215">
        <v>0</v>
      </c>
      <c r="E280" s="211"/>
    </row>
    <row r="281" spans="1:5">
      <c r="A281" s="240"/>
      <c r="B281" s="214" t="s">
        <v>772</v>
      </c>
      <c r="C281" s="239" t="s">
        <v>728</v>
      </c>
      <c r="D281" s="215">
        <v>0</v>
      </c>
      <c r="E281" s="232">
        <f>'3_10-11_кл'!$H$48</f>
        <v>0</v>
      </c>
    </row>
    <row r="282" spans="1:5" ht="31.2">
      <c r="A282" s="240"/>
      <c r="B282" s="216" t="s">
        <v>742</v>
      </c>
      <c r="C282" s="239" t="s">
        <v>728</v>
      </c>
      <c r="D282" s="215">
        <v>0</v>
      </c>
      <c r="E282" s="211">
        <f>'3_10-11_кл'!$T$48</f>
        <v>0</v>
      </c>
    </row>
    <row r="283" spans="1:5" ht="31.2">
      <c r="A283" s="240"/>
      <c r="B283" s="216" t="s">
        <v>749</v>
      </c>
      <c r="C283" s="239" t="s">
        <v>728</v>
      </c>
      <c r="D283" s="215">
        <v>0</v>
      </c>
      <c r="E283" s="211"/>
    </row>
    <row r="284" spans="1:5" ht="31.2">
      <c r="A284" s="240"/>
      <c r="B284" s="216" t="s">
        <v>751</v>
      </c>
      <c r="C284" s="239" t="s">
        <v>728</v>
      </c>
      <c r="D284" s="215">
        <v>0</v>
      </c>
      <c r="E284" s="211"/>
    </row>
    <row r="285" spans="1:5">
      <c r="A285" s="240"/>
      <c r="B285" s="214" t="s">
        <v>777</v>
      </c>
      <c r="C285" s="239" t="s">
        <v>728</v>
      </c>
      <c r="D285" s="215">
        <v>0</v>
      </c>
      <c r="E285" s="232">
        <f>'3_10-11_кл'!$H$29</f>
        <v>0</v>
      </c>
    </row>
    <row r="286" spans="1:5" ht="31.2">
      <c r="A286" s="240"/>
      <c r="B286" s="216" t="s">
        <v>742</v>
      </c>
      <c r="C286" s="239" t="s">
        <v>728</v>
      </c>
      <c r="D286" s="215">
        <v>0</v>
      </c>
      <c r="E286" s="211">
        <f>'3_10-11_кл'!$T$29</f>
        <v>0</v>
      </c>
    </row>
    <row r="287" spans="1:5" ht="31.2">
      <c r="A287" s="240"/>
      <c r="B287" s="216" t="s">
        <v>749</v>
      </c>
      <c r="C287" s="239" t="s">
        <v>728</v>
      </c>
      <c r="D287" s="215">
        <v>0</v>
      </c>
      <c r="E287" s="211"/>
    </row>
    <row r="288" spans="1:5" ht="31.2">
      <c r="A288" s="240"/>
      <c r="B288" s="216" t="s">
        <v>751</v>
      </c>
      <c r="C288" s="239" t="s">
        <v>728</v>
      </c>
      <c r="D288" s="215">
        <v>0</v>
      </c>
      <c r="E288" s="211"/>
    </row>
    <row r="289" spans="1:5">
      <c r="A289" s="240"/>
      <c r="B289" s="214" t="s">
        <v>782</v>
      </c>
      <c r="C289" s="239" t="s">
        <v>728</v>
      </c>
      <c r="D289" s="215">
        <v>0</v>
      </c>
      <c r="E289" s="232">
        <f>'3_5-9_кл'!$F$49</f>
        <v>0</v>
      </c>
    </row>
    <row r="290" spans="1:5" ht="31.2">
      <c r="A290" s="240"/>
      <c r="B290" s="216" t="s">
        <v>742</v>
      </c>
      <c r="C290" s="239" t="s">
        <v>728</v>
      </c>
      <c r="D290" s="215">
        <v>0</v>
      </c>
      <c r="E290" s="211">
        <f>'3_5-9_кл'!$R$49</f>
        <v>0</v>
      </c>
    </row>
    <row r="291" spans="1:5" ht="31.2">
      <c r="A291" s="240"/>
      <c r="B291" s="216" t="s">
        <v>749</v>
      </c>
      <c r="C291" s="239" t="s">
        <v>728</v>
      </c>
      <c r="D291" s="215">
        <v>0</v>
      </c>
      <c r="E291" s="211"/>
    </row>
    <row r="292" spans="1:5" ht="31.2">
      <c r="A292" s="240"/>
      <c r="B292" s="216" t="s">
        <v>751</v>
      </c>
      <c r="C292" s="239" t="s">
        <v>728</v>
      </c>
      <c r="D292" s="215">
        <v>0</v>
      </c>
      <c r="E292" s="211"/>
    </row>
    <row r="293" spans="1:5">
      <c r="A293" s="240"/>
      <c r="B293" s="214" t="s">
        <v>787</v>
      </c>
      <c r="C293" s="239" t="s">
        <v>728</v>
      </c>
      <c r="D293" s="215">
        <v>0</v>
      </c>
      <c r="E293" s="232">
        <f>'3_10-11_кл'!$H$30</f>
        <v>0</v>
      </c>
    </row>
    <row r="294" spans="1:5" ht="31.2">
      <c r="A294" s="240"/>
      <c r="B294" s="216" t="s">
        <v>742</v>
      </c>
      <c r="C294" s="239" t="s">
        <v>728</v>
      </c>
      <c r="D294" s="215">
        <v>0</v>
      </c>
      <c r="E294" s="211">
        <f>'3_10-11_кл'!$T$30</f>
        <v>0</v>
      </c>
    </row>
    <row r="295" spans="1:5" ht="31.2">
      <c r="A295" s="240"/>
      <c r="B295" s="216" t="s">
        <v>749</v>
      </c>
      <c r="C295" s="239" t="s">
        <v>728</v>
      </c>
      <c r="D295" s="215">
        <v>0</v>
      </c>
      <c r="E295" s="211"/>
    </row>
    <row r="296" spans="1:5" ht="31.2">
      <c r="A296" s="240"/>
      <c r="B296" s="216" t="s">
        <v>751</v>
      </c>
      <c r="C296" s="239" t="s">
        <v>728</v>
      </c>
      <c r="D296" s="215">
        <v>0</v>
      </c>
      <c r="E296" s="211"/>
    </row>
    <row r="297" spans="1:5">
      <c r="A297" s="240"/>
      <c r="B297" s="214" t="s">
        <v>792</v>
      </c>
      <c r="C297" s="239" t="s">
        <v>728</v>
      </c>
      <c r="D297" s="215">
        <v>0</v>
      </c>
      <c r="E297" s="232">
        <f>'3_10-11_кл'!$H$28</f>
        <v>0</v>
      </c>
    </row>
    <row r="298" spans="1:5" ht="31.2">
      <c r="A298" s="240"/>
      <c r="B298" s="216" t="s">
        <v>742</v>
      </c>
      <c r="C298" s="239" t="s">
        <v>728</v>
      </c>
      <c r="D298" s="215">
        <v>0</v>
      </c>
      <c r="E298" s="211">
        <f>'3_10-11_кл'!$T$28</f>
        <v>0</v>
      </c>
    </row>
    <row r="299" spans="1:5" ht="31.2">
      <c r="A299" s="240"/>
      <c r="B299" s="216" t="s">
        <v>749</v>
      </c>
      <c r="C299" s="239" t="s">
        <v>728</v>
      </c>
      <c r="D299" s="215">
        <v>0</v>
      </c>
      <c r="E299" s="211"/>
    </row>
    <row r="300" spans="1:5" ht="31.2">
      <c r="A300" s="240"/>
      <c r="B300" s="216" t="s">
        <v>751</v>
      </c>
      <c r="C300" s="239" t="s">
        <v>728</v>
      </c>
      <c r="D300" s="215">
        <v>0</v>
      </c>
      <c r="E300" s="211"/>
    </row>
    <row r="301" spans="1:5">
      <c r="A301" s="240"/>
      <c r="B301" s="214" t="s">
        <v>797</v>
      </c>
      <c r="C301" s="239" t="s">
        <v>728</v>
      </c>
      <c r="D301" s="215">
        <v>0</v>
      </c>
      <c r="E301" s="232">
        <f>'3_10-11_кл'!$H$37</f>
        <v>0</v>
      </c>
    </row>
    <row r="302" spans="1:5" ht="31.2">
      <c r="A302" s="240"/>
      <c r="B302" s="216" t="s">
        <v>742</v>
      </c>
      <c r="C302" s="239" t="s">
        <v>728</v>
      </c>
      <c r="D302" s="215">
        <v>0</v>
      </c>
      <c r="E302" s="211">
        <f>'3_10-11_кл'!$T$37</f>
        <v>0</v>
      </c>
    </row>
    <row r="303" spans="1:5" ht="31.2">
      <c r="A303" s="240"/>
      <c r="B303" s="216" t="s">
        <v>749</v>
      </c>
      <c r="C303" s="239" t="s">
        <v>728</v>
      </c>
      <c r="D303" s="215">
        <v>0</v>
      </c>
      <c r="E303" s="211"/>
    </row>
    <row r="304" spans="1:5" ht="31.2">
      <c r="A304" s="240"/>
      <c r="B304" s="216" t="s">
        <v>751</v>
      </c>
      <c r="C304" s="239" t="s">
        <v>728</v>
      </c>
      <c r="D304" s="215">
        <v>0</v>
      </c>
      <c r="E304" s="211"/>
    </row>
    <row r="305" spans="1:5">
      <c r="A305" s="240"/>
      <c r="B305" s="214" t="s">
        <v>802</v>
      </c>
      <c r="C305" s="239" t="s">
        <v>728</v>
      </c>
      <c r="D305" s="215">
        <v>0</v>
      </c>
      <c r="E305" s="232">
        <f>'3_10-11_кл'!$H$34</f>
        <v>0</v>
      </c>
    </row>
    <row r="306" spans="1:5" ht="31.2">
      <c r="A306" s="240"/>
      <c r="B306" s="216" t="s">
        <v>742</v>
      </c>
      <c r="C306" s="239" t="s">
        <v>728</v>
      </c>
      <c r="D306" s="215">
        <v>0</v>
      </c>
      <c r="E306" s="211">
        <f>'3_10-11_кл'!$T$34</f>
        <v>0</v>
      </c>
    </row>
    <row r="307" spans="1:5" ht="31.2">
      <c r="A307" s="240"/>
      <c r="B307" s="216" t="s">
        <v>749</v>
      </c>
      <c r="C307" s="239" t="s">
        <v>728</v>
      </c>
      <c r="D307" s="215">
        <v>0</v>
      </c>
      <c r="E307" s="211"/>
    </row>
    <row r="308" spans="1:5" ht="31.2">
      <c r="A308" s="240"/>
      <c r="B308" s="216" t="s">
        <v>751</v>
      </c>
      <c r="C308" s="239" t="s">
        <v>728</v>
      </c>
      <c r="D308" s="215">
        <v>0</v>
      </c>
      <c r="E308" s="211"/>
    </row>
    <row r="309" spans="1:5">
      <c r="A309" s="240"/>
      <c r="B309" s="214" t="s">
        <v>807</v>
      </c>
      <c r="C309" s="239" t="s">
        <v>728</v>
      </c>
      <c r="D309" s="215">
        <v>0</v>
      </c>
      <c r="E309" s="232">
        <f>'3_10-11_кл'!$H$40</f>
        <v>0</v>
      </c>
    </row>
    <row r="310" spans="1:5" ht="31.2">
      <c r="A310" s="240"/>
      <c r="B310" s="216" t="s">
        <v>742</v>
      </c>
      <c r="C310" s="239" t="s">
        <v>728</v>
      </c>
      <c r="D310" s="215">
        <v>0</v>
      </c>
      <c r="E310" s="211">
        <f>'3_10-11_кл'!$T$40</f>
        <v>0</v>
      </c>
    </row>
    <row r="311" spans="1:5" ht="31.2">
      <c r="A311" s="240"/>
      <c r="B311" s="216" t="s">
        <v>749</v>
      </c>
      <c r="C311" s="239" t="s">
        <v>728</v>
      </c>
      <c r="D311" s="215">
        <v>0</v>
      </c>
      <c r="E311" s="211"/>
    </row>
    <row r="312" spans="1:5" ht="31.2">
      <c r="A312" s="240"/>
      <c r="B312" s="216" t="s">
        <v>751</v>
      </c>
      <c r="C312" s="239" t="s">
        <v>728</v>
      </c>
      <c r="D312" s="215">
        <v>0</v>
      </c>
      <c r="E312" s="211"/>
    </row>
    <row r="313" spans="1:5">
      <c r="A313" s="240"/>
      <c r="B313" s="214" t="s">
        <v>812</v>
      </c>
      <c r="C313" s="239" t="s">
        <v>728</v>
      </c>
      <c r="D313" s="215">
        <v>0</v>
      </c>
      <c r="E313" s="232">
        <f>'3_10-11_кл'!$H$50</f>
        <v>0</v>
      </c>
    </row>
    <row r="314" spans="1:5" ht="31.2">
      <c r="A314" s="240"/>
      <c r="B314" s="216" t="s">
        <v>742</v>
      </c>
      <c r="C314" s="239" t="s">
        <v>728</v>
      </c>
      <c r="D314" s="215">
        <v>0</v>
      </c>
      <c r="E314" s="211">
        <f>'3_10-11_кл'!$T$50</f>
        <v>0</v>
      </c>
    </row>
    <row r="315" spans="1:5" ht="31.2">
      <c r="A315" s="240"/>
      <c r="B315" s="216" t="s">
        <v>749</v>
      </c>
      <c r="C315" s="239" t="s">
        <v>728</v>
      </c>
      <c r="D315" s="215">
        <v>0</v>
      </c>
      <c r="E315" s="211"/>
    </row>
    <row r="316" spans="1:5" ht="31.2">
      <c r="A316" s="240"/>
      <c r="B316" s="216" t="s">
        <v>751</v>
      </c>
      <c r="C316" s="239" t="s">
        <v>728</v>
      </c>
      <c r="D316" s="215">
        <v>0</v>
      </c>
      <c r="E316" s="211"/>
    </row>
    <row r="317" spans="1:5">
      <c r="A317" s="240"/>
      <c r="B317" s="214" t="s">
        <v>817</v>
      </c>
      <c r="C317" s="239" t="s">
        <v>728</v>
      </c>
      <c r="D317" s="215">
        <v>0</v>
      </c>
      <c r="E317" s="232">
        <f>'3_10-11_кл'!$H$42</f>
        <v>0</v>
      </c>
    </row>
    <row r="318" spans="1:5" ht="31.2">
      <c r="A318" s="240"/>
      <c r="B318" s="216" t="s">
        <v>742</v>
      </c>
      <c r="C318" s="239" t="s">
        <v>728</v>
      </c>
      <c r="D318" s="215">
        <v>0</v>
      </c>
      <c r="E318" s="211">
        <f>'3_10-11_кл'!$T$42</f>
        <v>0</v>
      </c>
    </row>
    <row r="319" spans="1:5" ht="31.2">
      <c r="A319" s="240"/>
      <c r="B319" s="216" t="s">
        <v>749</v>
      </c>
      <c r="C319" s="239" t="s">
        <v>728</v>
      </c>
      <c r="D319" s="215">
        <v>0</v>
      </c>
      <c r="E319" s="211"/>
    </row>
    <row r="320" spans="1:5" ht="31.2">
      <c r="A320" s="240"/>
      <c r="B320" s="216" t="s">
        <v>751</v>
      </c>
      <c r="C320" s="239" t="s">
        <v>728</v>
      </c>
      <c r="D320" s="215">
        <v>0</v>
      </c>
      <c r="E320" s="211"/>
    </row>
    <row r="321" spans="1:5" ht="31.2">
      <c r="A321" s="240"/>
      <c r="B321" s="214" t="s">
        <v>822</v>
      </c>
      <c r="C321" s="239" t="s">
        <v>728</v>
      </c>
      <c r="D321" s="215">
        <v>0</v>
      </c>
      <c r="E321" s="232">
        <f>'3_10-11_кл'!$H$32</f>
        <v>0</v>
      </c>
    </row>
    <row r="322" spans="1:5" ht="31.2">
      <c r="A322" s="240"/>
      <c r="B322" s="216" t="s">
        <v>742</v>
      </c>
      <c r="C322" s="239" t="s">
        <v>728</v>
      </c>
      <c r="D322" s="215">
        <v>0</v>
      </c>
      <c r="E322" s="211">
        <f>'3_10-11_кл'!$T$32</f>
        <v>0</v>
      </c>
    </row>
    <row r="323" spans="1:5" ht="31.2">
      <c r="A323" s="240"/>
      <c r="B323" s="216" t="s">
        <v>749</v>
      </c>
      <c r="C323" s="239" t="s">
        <v>728</v>
      </c>
      <c r="D323" s="215">
        <v>0</v>
      </c>
      <c r="E323" s="211"/>
    </row>
    <row r="324" spans="1:5" ht="31.2">
      <c r="A324" s="240"/>
      <c r="B324" s="216" t="s">
        <v>751</v>
      </c>
      <c r="C324" s="239" t="s">
        <v>728</v>
      </c>
      <c r="D324" s="215">
        <v>0</v>
      </c>
      <c r="E324" s="211"/>
    </row>
    <row r="325" spans="1:5">
      <c r="A325" s="240"/>
      <c r="B325" s="214" t="s">
        <v>827</v>
      </c>
      <c r="C325" s="239" t="s">
        <v>728</v>
      </c>
      <c r="D325" s="215">
        <v>0</v>
      </c>
      <c r="E325" s="232">
        <f>'3_10-11_кл'!$H$46</f>
        <v>0</v>
      </c>
    </row>
    <row r="326" spans="1:5" ht="31.2">
      <c r="A326" s="240"/>
      <c r="B326" s="216" t="s">
        <v>742</v>
      </c>
      <c r="C326" s="239" t="s">
        <v>728</v>
      </c>
      <c r="D326" s="215">
        <v>0</v>
      </c>
      <c r="E326" s="211">
        <f>'3_10-11_кл'!$T$46</f>
        <v>0</v>
      </c>
    </row>
    <row r="327" spans="1:5" ht="31.2">
      <c r="A327" s="240"/>
      <c r="B327" s="216" t="s">
        <v>749</v>
      </c>
      <c r="C327" s="239" t="s">
        <v>728</v>
      </c>
      <c r="D327" s="215">
        <v>0</v>
      </c>
      <c r="E327" s="211">
        <f>'3_10-11_кл'!$T$46</f>
        <v>0</v>
      </c>
    </row>
    <row r="328" spans="1:5" ht="31.2">
      <c r="A328" s="240"/>
      <c r="B328" s="216" t="s">
        <v>751</v>
      </c>
      <c r="C328" s="239" t="s">
        <v>728</v>
      </c>
      <c r="D328" s="215">
        <v>0</v>
      </c>
      <c r="E328" s="211">
        <f>'3_10-11_кл'!$T$46</f>
        <v>0</v>
      </c>
    </row>
    <row r="329" spans="1:5">
      <c r="A329" s="240"/>
      <c r="B329" s="214" t="s">
        <v>832</v>
      </c>
      <c r="C329" s="239" t="s">
        <v>728</v>
      </c>
      <c r="D329" s="215">
        <v>0</v>
      </c>
      <c r="E329" s="232">
        <f>'3_10-11_кл'!$H$44</f>
        <v>0</v>
      </c>
    </row>
    <row r="330" spans="1:5" ht="31.2">
      <c r="A330" s="240"/>
      <c r="B330" s="216" t="s">
        <v>742</v>
      </c>
      <c r="C330" s="239" t="s">
        <v>728</v>
      </c>
      <c r="D330" s="215">
        <v>0</v>
      </c>
      <c r="E330" s="211">
        <f>'3_10-11_кл'!$T$44</f>
        <v>0</v>
      </c>
    </row>
    <row r="331" spans="1:5" ht="31.2">
      <c r="A331" s="240"/>
      <c r="B331" s="216" t="s">
        <v>749</v>
      </c>
      <c r="C331" s="239" t="s">
        <v>728</v>
      </c>
      <c r="D331" s="215">
        <v>0</v>
      </c>
      <c r="E331" s="211">
        <f>'3_10-11_кл'!$T$44</f>
        <v>0</v>
      </c>
    </row>
    <row r="332" spans="1:5" ht="31.2">
      <c r="A332" s="240"/>
      <c r="B332" s="216" t="s">
        <v>751</v>
      </c>
      <c r="C332" s="239" t="s">
        <v>728</v>
      </c>
      <c r="D332" s="215">
        <v>0</v>
      </c>
      <c r="E332" s="211">
        <f>'3_10-11_кл'!$T$44</f>
        <v>0</v>
      </c>
    </row>
    <row r="333" spans="1:5">
      <c r="A333" s="240"/>
      <c r="B333" s="214" t="s">
        <v>837</v>
      </c>
      <c r="C333" s="239" t="s">
        <v>728</v>
      </c>
      <c r="D333" s="215">
        <v>0</v>
      </c>
      <c r="E333" s="232">
        <f>'3_10-11_кл'!$H$41</f>
        <v>0</v>
      </c>
    </row>
    <row r="334" spans="1:5" ht="31.2">
      <c r="A334" s="240"/>
      <c r="B334" s="216" t="s">
        <v>742</v>
      </c>
      <c r="C334" s="239" t="s">
        <v>728</v>
      </c>
      <c r="D334" s="215">
        <v>0</v>
      </c>
      <c r="E334" s="211">
        <f>'3_10-11_кл'!$T$41</f>
        <v>0</v>
      </c>
    </row>
    <row r="335" spans="1:5" ht="31.2">
      <c r="A335" s="240"/>
      <c r="B335" s="216" t="s">
        <v>749</v>
      </c>
      <c r="C335" s="239" t="s">
        <v>728</v>
      </c>
      <c r="D335" s="215">
        <v>0</v>
      </c>
      <c r="E335" s="211">
        <f>'3_10-11_кл'!$T$41</f>
        <v>0</v>
      </c>
    </row>
    <row r="336" spans="1:5" ht="31.2">
      <c r="A336" s="240"/>
      <c r="B336" s="216" t="s">
        <v>751</v>
      </c>
      <c r="C336" s="239" t="s">
        <v>728</v>
      </c>
      <c r="D336" s="215">
        <v>0</v>
      </c>
      <c r="E336" s="211">
        <f>'3_10-11_кл'!$T$41</f>
        <v>0</v>
      </c>
    </row>
    <row r="337" spans="1:5">
      <c r="A337" s="364" t="s">
        <v>917</v>
      </c>
      <c r="B337" s="364"/>
      <c r="C337" s="364"/>
      <c r="D337" s="364"/>
      <c r="E337" s="364"/>
    </row>
  </sheetData>
  <sheetProtection password="CA9D" sheet="1" objects="1" scenarios="1"/>
  <mergeCells count="15">
    <mergeCell ref="A8:E8"/>
    <mergeCell ref="A12:E12"/>
    <mergeCell ref="A17:E17"/>
    <mergeCell ref="A1:E1"/>
    <mergeCell ref="A2:B4"/>
    <mergeCell ref="C2:E2"/>
    <mergeCell ref="C3:E3"/>
    <mergeCell ref="C4:E4"/>
    <mergeCell ref="A337:E337"/>
    <mergeCell ref="A18:E18"/>
    <mergeCell ref="A23:E23"/>
    <mergeCell ref="A100:E100"/>
    <mergeCell ref="A177:E177"/>
    <mergeCell ref="A183:E183"/>
    <mergeCell ref="A260:E260"/>
  </mergeCells>
  <phoneticPr fontId="6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4"/>
  <sheetData>
    <row r="1" spans="1:1">
      <c r="A1" t="s">
        <v>90</v>
      </c>
    </row>
    <row r="2" spans="1:1">
      <c r="A2" t="s">
        <v>91</v>
      </c>
    </row>
  </sheetData>
  <sheetProtection password="CA9D" sheet="1" objects="1" scenarios="1"/>
  <phoneticPr fontId="6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43</vt:i4>
      </vt:variant>
    </vt:vector>
  </HeadingPairs>
  <TitlesOfParts>
    <vt:vector size="56" baseType="lpstr">
      <vt:lpstr>Заполните_Список</vt:lpstr>
      <vt:lpstr>Справочник_МСУ_ОО_служебное</vt:lpstr>
      <vt:lpstr>Лист1</vt:lpstr>
      <vt:lpstr>1</vt:lpstr>
      <vt:lpstr>2_4_кл</vt:lpstr>
      <vt:lpstr>3_5-9_кл</vt:lpstr>
      <vt:lpstr>3_10-11_кл</vt:lpstr>
      <vt:lpstr>4</vt:lpstr>
      <vt:lpstr>5</vt:lpstr>
      <vt:lpstr>6</vt:lpstr>
      <vt:lpstr>Приз_Побед_69</vt:lpstr>
      <vt:lpstr>ЦИТ</vt:lpstr>
      <vt:lpstr>danet</vt:lpstr>
      <vt:lpstr>astr</vt:lpstr>
      <vt:lpstr>bio</vt:lpstr>
      <vt:lpstr>chemistr</vt:lpstr>
      <vt:lpstr>china</vt:lpstr>
      <vt:lpstr>city</vt:lpstr>
      <vt:lpstr>class</vt:lpstr>
      <vt:lpstr>danet</vt:lpstr>
      <vt:lpstr>ecology</vt:lpstr>
      <vt:lpstr>econom</vt:lpstr>
      <vt:lpstr>engl</vt:lpstr>
      <vt:lpstr>etap</vt:lpstr>
      <vt:lpstr>fizra</vt:lpstr>
      <vt:lpstr>fran</vt:lpstr>
      <vt:lpstr>geo</vt:lpstr>
      <vt:lpstr>germ</vt:lpstr>
      <vt:lpstr>hist</vt:lpstr>
      <vt:lpstr>ikt</vt:lpstr>
      <vt:lpstr>isp</vt:lpstr>
      <vt:lpstr>ital</vt:lpstr>
      <vt:lpstr>klass</vt:lpstr>
      <vt:lpstr>kod</vt:lpstr>
      <vt:lpstr>kod_msu</vt:lpstr>
      <vt:lpstr>kolvo</vt:lpstr>
      <vt:lpstr>liter</vt:lpstr>
      <vt:lpstr>math</vt:lpstr>
      <vt:lpstr>msu</vt:lpstr>
      <vt:lpstr>mxk</vt:lpstr>
      <vt:lpstr>OBGH</vt:lpstr>
      <vt:lpstr>obsh</vt:lpstr>
      <vt:lpstr>oo</vt:lpstr>
      <vt:lpstr>oo_1</vt:lpstr>
      <vt:lpstr>ovz</vt:lpstr>
      <vt:lpstr>phys</vt:lpstr>
      <vt:lpstr>pobeda</vt:lpstr>
      <vt:lpstr>pravo</vt:lpstr>
      <vt:lpstr>rus</vt:lpstr>
      <vt:lpstr>sluzh_1</vt:lpstr>
      <vt:lpstr>sluzh_2</vt:lpstr>
      <vt:lpstr>tehno</vt:lpstr>
      <vt:lpstr>uchastie</vt:lpstr>
      <vt:lpstr>vill</vt:lpstr>
      <vt:lpstr>'6'!Заголовки_для_печати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2023-11-14T07:04:04Z</dcterms:modified>
</cp:coreProperties>
</file>